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1 משרד אהד\פורמטים\תזרים תקציב כלים ניהוליים\"/>
    </mc:Choice>
  </mc:AlternateContent>
  <xr:revisionPtr revIDLastSave="0" documentId="8_{82F24B11-EB17-4934-A520-6B383A4AA8B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תזרים " sheetId="1" r:id="rId1"/>
    <sheet name="דשבורד" sheetId="5" r:id="rId2"/>
    <sheet name="הוראות" sheetId="6" r:id="rId3"/>
    <sheet name="גיליון1" sheetId="7" r:id="rId4"/>
  </sheets>
  <definedNames>
    <definedName name="_xlnm._FilterDatabase" localSheetId="0" hidden="1">'תזרים '!$A$5:$K$126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M10" i="1"/>
  <c r="M11" i="1"/>
  <c r="M12" i="1"/>
  <c r="M13" i="1"/>
  <c r="M14" i="1"/>
  <c r="M15" i="1"/>
  <c r="M16" i="1"/>
  <c r="M17" i="1"/>
  <c r="M18" i="1"/>
  <c r="I16" i="5"/>
  <c r="E16" i="5"/>
  <c r="K31" i="5" l="1"/>
  <c r="H22" i="1"/>
  <c r="H23" i="1"/>
  <c r="H24" i="1"/>
  <c r="H25" i="1"/>
  <c r="AP6" i="1"/>
  <c r="AP3" i="1"/>
  <c r="I8" i="5"/>
  <c r="I32" i="5" s="1"/>
  <c r="I7" i="5"/>
  <c r="I31" i="5" s="1"/>
  <c r="AK126" i="1"/>
  <c r="AF126" i="1"/>
  <c r="AK125" i="1"/>
  <c r="AF125" i="1"/>
  <c r="AK124" i="1"/>
  <c r="AF124" i="1"/>
  <c r="AK123" i="1"/>
  <c r="AF123" i="1"/>
  <c r="AK122" i="1"/>
  <c r="AF122" i="1"/>
  <c r="AK121" i="1"/>
  <c r="AF121" i="1"/>
  <c r="AK120" i="1"/>
  <c r="AF120" i="1"/>
  <c r="AK119" i="1"/>
  <c r="AF119" i="1"/>
  <c r="AK118" i="1"/>
  <c r="AF118" i="1"/>
  <c r="AK117" i="1"/>
  <c r="AF117" i="1"/>
  <c r="AK116" i="1"/>
  <c r="AF116" i="1"/>
  <c r="AK115" i="1"/>
  <c r="AF115" i="1"/>
  <c r="AK114" i="1"/>
  <c r="AF114" i="1"/>
  <c r="AK113" i="1"/>
  <c r="AF113" i="1"/>
  <c r="AK112" i="1"/>
  <c r="AF112" i="1"/>
  <c r="AK111" i="1"/>
  <c r="AF111" i="1"/>
  <c r="AK110" i="1"/>
  <c r="AF110" i="1"/>
  <c r="AK109" i="1"/>
  <c r="AF109" i="1"/>
  <c r="AK108" i="1"/>
  <c r="AF108" i="1"/>
  <c r="AK107" i="1"/>
  <c r="AF107" i="1"/>
  <c r="AK106" i="1"/>
  <c r="AF106" i="1"/>
  <c r="AK105" i="1"/>
  <c r="AF105" i="1"/>
  <c r="AK104" i="1"/>
  <c r="AF104" i="1"/>
  <c r="AK103" i="1"/>
  <c r="AF103" i="1"/>
  <c r="AK102" i="1"/>
  <c r="AF102" i="1"/>
  <c r="AK101" i="1"/>
  <c r="AF101" i="1"/>
  <c r="AK100" i="1"/>
  <c r="AF100" i="1"/>
  <c r="AK99" i="1"/>
  <c r="AF99" i="1"/>
  <c r="AK98" i="1"/>
  <c r="AF98" i="1"/>
  <c r="AK97" i="1"/>
  <c r="AF97" i="1"/>
  <c r="AK96" i="1"/>
  <c r="AF96" i="1"/>
  <c r="AK95" i="1"/>
  <c r="AF95" i="1"/>
  <c r="AK94" i="1"/>
  <c r="AF94" i="1"/>
  <c r="AK93" i="1"/>
  <c r="AF93" i="1"/>
  <c r="AK92" i="1"/>
  <c r="AF92" i="1"/>
  <c r="AK91" i="1"/>
  <c r="AF91" i="1"/>
  <c r="AK90" i="1"/>
  <c r="AF90" i="1"/>
  <c r="AK89" i="1"/>
  <c r="AF89" i="1"/>
  <c r="AK88" i="1"/>
  <c r="AF88" i="1"/>
  <c r="AK87" i="1"/>
  <c r="AF87" i="1"/>
  <c r="AK86" i="1"/>
  <c r="AF86" i="1"/>
  <c r="AK85" i="1"/>
  <c r="AF85" i="1"/>
  <c r="AK84" i="1"/>
  <c r="AF84" i="1"/>
  <c r="AK83" i="1"/>
  <c r="AF83" i="1"/>
  <c r="AK82" i="1"/>
  <c r="AF82" i="1"/>
  <c r="AK81" i="1"/>
  <c r="AF81" i="1"/>
  <c r="AK80" i="1"/>
  <c r="AF80" i="1"/>
  <c r="AK79" i="1"/>
  <c r="AF79" i="1"/>
  <c r="AK78" i="1"/>
  <c r="AF78" i="1"/>
  <c r="AK77" i="1"/>
  <c r="AF77" i="1"/>
  <c r="AK76" i="1"/>
  <c r="AF76" i="1"/>
  <c r="AK75" i="1"/>
  <c r="AF75" i="1"/>
  <c r="AK74" i="1"/>
  <c r="AF74" i="1"/>
  <c r="AK73" i="1"/>
  <c r="AF73" i="1"/>
  <c r="AK72" i="1"/>
  <c r="AF72" i="1"/>
  <c r="AK71" i="1"/>
  <c r="AF71" i="1"/>
  <c r="AK70" i="1"/>
  <c r="AF70" i="1"/>
  <c r="AK69" i="1"/>
  <c r="AF69" i="1"/>
  <c r="AK68" i="1"/>
  <c r="AF68" i="1"/>
  <c r="AK67" i="1"/>
  <c r="AF67" i="1"/>
  <c r="AK66" i="1"/>
  <c r="AF66" i="1"/>
  <c r="AK65" i="1"/>
  <c r="AF65" i="1"/>
  <c r="AK64" i="1"/>
  <c r="AF64" i="1"/>
  <c r="AK63" i="1"/>
  <c r="AF63" i="1"/>
  <c r="AK62" i="1"/>
  <c r="AF62" i="1"/>
  <c r="AK61" i="1"/>
  <c r="AF61" i="1"/>
  <c r="AK60" i="1"/>
  <c r="AF60" i="1"/>
  <c r="AK59" i="1"/>
  <c r="AF59" i="1"/>
  <c r="AK58" i="1"/>
  <c r="AF58" i="1"/>
  <c r="AK57" i="1"/>
  <c r="AF57" i="1"/>
  <c r="AK56" i="1"/>
  <c r="AF56" i="1"/>
  <c r="AK55" i="1"/>
  <c r="AF55" i="1"/>
  <c r="AK54" i="1"/>
  <c r="AF54" i="1"/>
  <c r="AK53" i="1"/>
  <c r="AF53" i="1"/>
  <c r="AK52" i="1"/>
  <c r="AF52" i="1"/>
  <c r="AK51" i="1"/>
  <c r="AF51" i="1"/>
  <c r="AK50" i="1"/>
  <c r="AF50" i="1"/>
  <c r="AK49" i="1"/>
  <c r="AF49" i="1"/>
  <c r="AK48" i="1"/>
  <c r="AF48" i="1"/>
  <c r="AK47" i="1"/>
  <c r="AF47" i="1"/>
  <c r="AK46" i="1"/>
  <c r="AF46" i="1"/>
  <c r="AK45" i="1"/>
  <c r="AF45" i="1"/>
  <c r="AK44" i="1"/>
  <c r="AF44" i="1"/>
  <c r="AK43" i="1"/>
  <c r="AF43" i="1"/>
  <c r="AK42" i="1"/>
  <c r="AF42" i="1"/>
  <c r="AK41" i="1"/>
  <c r="AF41" i="1"/>
  <c r="AK40" i="1"/>
  <c r="AF40" i="1"/>
  <c r="AK39" i="1"/>
  <c r="AF39" i="1"/>
  <c r="AK38" i="1"/>
  <c r="AF38" i="1"/>
  <c r="AK37" i="1"/>
  <c r="AF37" i="1"/>
  <c r="AK36" i="1"/>
  <c r="AF36" i="1"/>
  <c r="AK35" i="1"/>
  <c r="AF35" i="1"/>
  <c r="AK34" i="1"/>
  <c r="AF34" i="1"/>
  <c r="AK33" i="1"/>
  <c r="AF33" i="1"/>
  <c r="AK32" i="1"/>
  <c r="AF32" i="1"/>
  <c r="AK31" i="1"/>
  <c r="AF31" i="1"/>
  <c r="AK30" i="1"/>
  <c r="AF30" i="1"/>
  <c r="AK29" i="1"/>
  <c r="AF29" i="1"/>
  <c r="AK28" i="1"/>
  <c r="AF28" i="1"/>
  <c r="AK27" i="1"/>
  <c r="AF27" i="1"/>
  <c r="AK26" i="1"/>
  <c r="AF26" i="1"/>
  <c r="AK25" i="1"/>
  <c r="AF25" i="1"/>
  <c r="AK24" i="1"/>
  <c r="AF24" i="1"/>
  <c r="AK23" i="1"/>
  <c r="AF23" i="1"/>
  <c r="AK22" i="1"/>
  <c r="AF22" i="1"/>
  <c r="AK21" i="1"/>
  <c r="AF21" i="1"/>
  <c r="AK20" i="1"/>
  <c r="AF20" i="1"/>
  <c r="AK19" i="1"/>
  <c r="AF19" i="1"/>
  <c r="AK18" i="1"/>
  <c r="AF18" i="1"/>
  <c r="AK17" i="1"/>
  <c r="AF17" i="1"/>
  <c r="AK16" i="1"/>
  <c r="AF16" i="1"/>
  <c r="AK15" i="1"/>
  <c r="AF15" i="1"/>
  <c r="AK14" i="1"/>
  <c r="AF14" i="1"/>
  <c r="AK13" i="1"/>
  <c r="AF13" i="1"/>
  <c r="AK12" i="1"/>
  <c r="AF12" i="1"/>
  <c r="AK11" i="1"/>
  <c r="AF11" i="1"/>
  <c r="AK10" i="1"/>
  <c r="AF10" i="1"/>
  <c r="AK9" i="1"/>
  <c r="AF9" i="1"/>
  <c r="AK8" i="1"/>
  <c r="AF8" i="1"/>
  <c r="AK7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F7" i="1"/>
  <c r="G16" i="5"/>
  <c r="K16" i="5" s="1"/>
  <c r="G8" i="5"/>
  <c r="G32" i="5" s="1"/>
  <c r="G7" i="5"/>
  <c r="G31" i="5" s="1"/>
  <c r="E7" i="5"/>
  <c r="E31" i="5" s="1"/>
  <c r="E8" i="5"/>
  <c r="E32" i="5" s="1"/>
  <c r="C8" i="5"/>
  <c r="Y126" i="1"/>
  <c r="T126" i="1"/>
  <c r="Y125" i="1"/>
  <c r="AO125" i="1" s="1"/>
  <c r="T125" i="1"/>
  <c r="Y124" i="1"/>
  <c r="T124" i="1"/>
  <c r="Y123" i="1"/>
  <c r="T123" i="1"/>
  <c r="Y122" i="1"/>
  <c r="T122" i="1"/>
  <c r="Y121" i="1"/>
  <c r="AO121" i="1" s="1"/>
  <c r="T121" i="1"/>
  <c r="Y120" i="1"/>
  <c r="T120" i="1"/>
  <c r="Y119" i="1"/>
  <c r="T119" i="1"/>
  <c r="Y118" i="1"/>
  <c r="T118" i="1"/>
  <c r="Y117" i="1"/>
  <c r="AO117" i="1" s="1"/>
  <c r="T117" i="1"/>
  <c r="Y116" i="1"/>
  <c r="T116" i="1"/>
  <c r="Y115" i="1"/>
  <c r="T115" i="1"/>
  <c r="Y114" i="1"/>
  <c r="T114" i="1"/>
  <c r="Y113" i="1"/>
  <c r="AO113" i="1" s="1"/>
  <c r="T113" i="1"/>
  <c r="Y112" i="1"/>
  <c r="T112" i="1"/>
  <c r="Y111" i="1"/>
  <c r="T111" i="1"/>
  <c r="Y110" i="1"/>
  <c r="T110" i="1"/>
  <c r="Y109" i="1"/>
  <c r="AO109" i="1" s="1"/>
  <c r="T109" i="1"/>
  <c r="Y108" i="1"/>
  <c r="T108" i="1"/>
  <c r="Y107" i="1"/>
  <c r="T107" i="1"/>
  <c r="Y106" i="1"/>
  <c r="T106" i="1"/>
  <c r="Y105" i="1"/>
  <c r="AO105" i="1" s="1"/>
  <c r="T105" i="1"/>
  <c r="Y104" i="1"/>
  <c r="T104" i="1"/>
  <c r="Y103" i="1"/>
  <c r="T103" i="1"/>
  <c r="Y102" i="1"/>
  <c r="T102" i="1"/>
  <c r="Y101" i="1"/>
  <c r="AO101" i="1" s="1"/>
  <c r="T101" i="1"/>
  <c r="Y100" i="1"/>
  <c r="T100" i="1"/>
  <c r="Y99" i="1"/>
  <c r="T99" i="1"/>
  <c r="Y98" i="1"/>
  <c r="T98" i="1"/>
  <c r="Y97" i="1"/>
  <c r="AO97" i="1" s="1"/>
  <c r="T97" i="1"/>
  <c r="Y96" i="1"/>
  <c r="T96" i="1"/>
  <c r="Y95" i="1"/>
  <c r="T95" i="1"/>
  <c r="Y94" i="1"/>
  <c r="T94" i="1"/>
  <c r="Y93" i="1"/>
  <c r="AO93" i="1" s="1"/>
  <c r="T93" i="1"/>
  <c r="Y92" i="1"/>
  <c r="T92" i="1"/>
  <c r="Y91" i="1"/>
  <c r="T91" i="1"/>
  <c r="Y90" i="1"/>
  <c r="T90" i="1"/>
  <c r="Y89" i="1"/>
  <c r="AO89" i="1" s="1"/>
  <c r="T89" i="1"/>
  <c r="Y88" i="1"/>
  <c r="T88" i="1"/>
  <c r="Y87" i="1"/>
  <c r="T87" i="1"/>
  <c r="Y86" i="1"/>
  <c r="T86" i="1"/>
  <c r="Y85" i="1"/>
  <c r="AO85" i="1" s="1"/>
  <c r="T85" i="1"/>
  <c r="Y84" i="1"/>
  <c r="T84" i="1"/>
  <c r="Y83" i="1"/>
  <c r="T83" i="1"/>
  <c r="Y82" i="1"/>
  <c r="T82" i="1"/>
  <c r="Y81" i="1"/>
  <c r="AO81" i="1" s="1"/>
  <c r="T81" i="1"/>
  <c r="Y80" i="1"/>
  <c r="T80" i="1"/>
  <c r="Y79" i="1"/>
  <c r="T79" i="1"/>
  <c r="Y78" i="1"/>
  <c r="T78" i="1"/>
  <c r="Y77" i="1"/>
  <c r="AO77" i="1" s="1"/>
  <c r="T77" i="1"/>
  <c r="Y76" i="1"/>
  <c r="T76" i="1"/>
  <c r="Y75" i="1"/>
  <c r="T75" i="1"/>
  <c r="Y74" i="1"/>
  <c r="T74" i="1"/>
  <c r="Y73" i="1"/>
  <c r="AO73" i="1" s="1"/>
  <c r="T73" i="1"/>
  <c r="Y72" i="1"/>
  <c r="T72" i="1"/>
  <c r="Y71" i="1"/>
  <c r="T71" i="1"/>
  <c r="Y70" i="1"/>
  <c r="T70" i="1"/>
  <c r="Y69" i="1"/>
  <c r="AO69" i="1" s="1"/>
  <c r="T69" i="1"/>
  <c r="Y68" i="1"/>
  <c r="T68" i="1"/>
  <c r="Y67" i="1"/>
  <c r="T67" i="1"/>
  <c r="Y66" i="1"/>
  <c r="T66" i="1"/>
  <c r="Y65" i="1"/>
  <c r="AO65" i="1" s="1"/>
  <c r="T65" i="1"/>
  <c r="Y64" i="1"/>
  <c r="T64" i="1"/>
  <c r="Y63" i="1"/>
  <c r="T63" i="1"/>
  <c r="Y62" i="1"/>
  <c r="T62" i="1"/>
  <c r="Y61" i="1"/>
  <c r="AO61" i="1" s="1"/>
  <c r="T61" i="1"/>
  <c r="Y60" i="1"/>
  <c r="T60" i="1"/>
  <c r="Y59" i="1"/>
  <c r="T59" i="1"/>
  <c r="Y58" i="1"/>
  <c r="T58" i="1"/>
  <c r="Y57" i="1"/>
  <c r="AO57" i="1" s="1"/>
  <c r="T57" i="1"/>
  <c r="Y56" i="1"/>
  <c r="T56" i="1"/>
  <c r="Y55" i="1"/>
  <c r="T55" i="1"/>
  <c r="Y54" i="1"/>
  <c r="T54" i="1"/>
  <c r="Y53" i="1"/>
  <c r="AO53" i="1" s="1"/>
  <c r="T53" i="1"/>
  <c r="Y52" i="1"/>
  <c r="T52" i="1"/>
  <c r="Y51" i="1"/>
  <c r="T51" i="1"/>
  <c r="Y50" i="1"/>
  <c r="T50" i="1"/>
  <c r="Y49" i="1"/>
  <c r="AO49" i="1" s="1"/>
  <c r="T49" i="1"/>
  <c r="Y48" i="1"/>
  <c r="T48" i="1"/>
  <c r="Y47" i="1"/>
  <c r="T47" i="1"/>
  <c r="Y46" i="1"/>
  <c r="T46" i="1"/>
  <c r="Y45" i="1"/>
  <c r="AO45" i="1" s="1"/>
  <c r="T45" i="1"/>
  <c r="Y44" i="1"/>
  <c r="T44" i="1"/>
  <c r="Y43" i="1"/>
  <c r="T43" i="1"/>
  <c r="Y42" i="1"/>
  <c r="T42" i="1"/>
  <c r="Y41" i="1"/>
  <c r="AO41" i="1" s="1"/>
  <c r="T41" i="1"/>
  <c r="Y40" i="1"/>
  <c r="T40" i="1"/>
  <c r="Y39" i="1"/>
  <c r="T39" i="1"/>
  <c r="Y38" i="1"/>
  <c r="T38" i="1"/>
  <c r="Y37" i="1"/>
  <c r="AO37" i="1" s="1"/>
  <c r="T37" i="1"/>
  <c r="Y36" i="1"/>
  <c r="T36" i="1"/>
  <c r="Y35" i="1"/>
  <c r="T35" i="1"/>
  <c r="Y34" i="1"/>
  <c r="T34" i="1"/>
  <c r="Y33" i="1"/>
  <c r="AO33" i="1" s="1"/>
  <c r="T33" i="1"/>
  <c r="Y32" i="1"/>
  <c r="T32" i="1"/>
  <c r="Y31" i="1"/>
  <c r="T31" i="1"/>
  <c r="Y30" i="1"/>
  <c r="T30" i="1"/>
  <c r="Y29" i="1"/>
  <c r="T29" i="1"/>
  <c r="Y28" i="1"/>
  <c r="T28" i="1"/>
  <c r="Y27" i="1"/>
  <c r="T27" i="1"/>
  <c r="Y26" i="1"/>
  <c r="T26" i="1"/>
  <c r="Y25" i="1"/>
  <c r="T25" i="1"/>
  <c r="AN25" i="1" s="1"/>
  <c r="Y24" i="1"/>
  <c r="T24" i="1"/>
  <c r="Y23" i="1"/>
  <c r="T23" i="1"/>
  <c r="Y22" i="1"/>
  <c r="T22" i="1"/>
  <c r="Y21" i="1"/>
  <c r="T21" i="1"/>
  <c r="Y20" i="1"/>
  <c r="T20" i="1"/>
  <c r="Y19" i="1"/>
  <c r="T19" i="1"/>
  <c r="Y18" i="1"/>
  <c r="T18" i="1"/>
  <c r="Y17" i="1"/>
  <c r="T17" i="1"/>
  <c r="Y16" i="1"/>
  <c r="T16" i="1"/>
  <c r="Y15" i="1"/>
  <c r="T15" i="1"/>
  <c r="Y14" i="1"/>
  <c r="T14" i="1"/>
  <c r="Y13" i="1"/>
  <c r="T13" i="1"/>
  <c r="Y12" i="1"/>
  <c r="T12" i="1"/>
  <c r="Y11" i="1"/>
  <c r="T11" i="1"/>
  <c r="Y10" i="1"/>
  <c r="AO10" i="1" s="1"/>
  <c r="T10" i="1"/>
  <c r="Y9" i="1"/>
  <c r="T9" i="1"/>
  <c r="Y8" i="1"/>
  <c r="T8" i="1"/>
  <c r="Y7" i="1"/>
  <c r="T7" i="1"/>
  <c r="M8" i="1"/>
  <c r="AO8" i="1" s="1"/>
  <c r="M9" i="1"/>
  <c r="AO12" i="1"/>
  <c r="AO14" i="1"/>
  <c r="AO16" i="1"/>
  <c r="AO18" i="1"/>
  <c r="M19" i="1"/>
  <c r="M20" i="1"/>
  <c r="AO20" i="1" s="1"/>
  <c r="M21" i="1"/>
  <c r="M22" i="1"/>
  <c r="AO22" i="1" s="1"/>
  <c r="M23" i="1"/>
  <c r="M24" i="1"/>
  <c r="AO24" i="1" s="1"/>
  <c r="M25" i="1"/>
  <c r="M26" i="1"/>
  <c r="AO26" i="1" s="1"/>
  <c r="M27" i="1"/>
  <c r="M28" i="1"/>
  <c r="M29" i="1"/>
  <c r="M30" i="1"/>
  <c r="AO30" i="1" s="1"/>
  <c r="M31" i="1"/>
  <c r="M32" i="1"/>
  <c r="AO32" i="1" s="1"/>
  <c r="M33" i="1"/>
  <c r="M34" i="1"/>
  <c r="AO34" i="1" s="1"/>
  <c r="M35" i="1"/>
  <c r="AO35" i="1" s="1"/>
  <c r="M36" i="1"/>
  <c r="AO36" i="1" s="1"/>
  <c r="M37" i="1"/>
  <c r="M38" i="1"/>
  <c r="AO38" i="1" s="1"/>
  <c r="M39" i="1"/>
  <c r="M40" i="1"/>
  <c r="AO40" i="1" s="1"/>
  <c r="M41" i="1"/>
  <c r="M42" i="1"/>
  <c r="AO42" i="1" s="1"/>
  <c r="M43" i="1"/>
  <c r="M44" i="1"/>
  <c r="AO44" i="1" s="1"/>
  <c r="M45" i="1"/>
  <c r="M46" i="1"/>
  <c r="AO46" i="1" s="1"/>
  <c r="M47" i="1"/>
  <c r="M48" i="1"/>
  <c r="AO48" i="1" s="1"/>
  <c r="M49" i="1"/>
  <c r="M50" i="1"/>
  <c r="AO50" i="1" s="1"/>
  <c r="M51" i="1"/>
  <c r="M52" i="1"/>
  <c r="AO52" i="1" s="1"/>
  <c r="M53" i="1"/>
  <c r="M54" i="1"/>
  <c r="AO54" i="1" s="1"/>
  <c r="M55" i="1"/>
  <c r="M56" i="1"/>
  <c r="AO56" i="1" s="1"/>
  <c r="M57" i="1"/>
  <c r="M58" i="1"/>
  <c r="AO58" i="1" s="1"/>
  <c r="M59" i="1"/>
  <c r="M60" i="1"/>
  <c r="AO60" i="1" s="1"/>
  <c r="M61" i="1"/>
  <c r="M62" i="1"/>
  <c r="AO62" i="1" s="1"/>
  <c r="M63" i="1"/>
  <c r="M64" i="1"/>
  <c r="AO64" i="1" s="1"/>
  <c r="M65" i="1"/>
  <c r="M66" i="1"/>
  <c r="AO66" i="1" s="1"/>
  <c r="M67" i="1"/>
  <c r="M68" i="1"/>
  <c r="AO68" i="1" s="1"/>
  <c r="M69" i="1"/>
  <c r="M70" i="1"/>
  <c r="AO70" i="1" s="1"/>
  <c r="M71" i="1"/>
  <c r="AO71" i="1" s="1"/>
  <c r="M72" i="1"/>
  <c r="AO72" i="1" s="1"/>
  <c r="M73" i="1"/>
  <c r="M74" i="1"/>
  <c r="AO74" i="1" s="1"/>
  <c r="M75" i="1"/>
  <c r="AO75" i="1" s="1"/>
  <c r="M76" i="1"/>
  <c r="AO76" i="1" s="1"/>
  <c r="M77" i="1"/>
  <c r="M78" i="1"/>
  <c r="AO78" i="1" s="1"/>
  <c r="M79" i="1"/>
  <c r="AO79" i="1" s="1"/>
  <c r="M80" i="1"/>
  <c r="AO80" i="1" s="1"/>
  <c r="M81" i="1"/>
  <c r="M82" i="1"/>
  <c r="AO82" i="1" s="1"/>
  <c r="M83" i="1"/>
  <c r="AO83" i="1" s="1"/>
  <c r="M84" i="1"/>
  <c r="AO84" i="1" s="1"/>
  <c r="M85" i="1"/>
  <c r="M86" i="1"/>
  <c r="AO86" i="1" s="1"/>
  <c r="M87" i="1"/>
  <c r="AO87" i="1" s="1"/>
  <c r="M88" i="1"/>
  <c r="AO88" i="1" s="1"/>
  <c r="M89" i="1"/>
  <c r="M90" i="1"/>
  <c r="AO90" i="1" s="1"/>
  <c r="M91" i="1"/>
  <c r="AO91" i="1" s="1"/>
  <c r="M92" i="1"/>
  <c r="AO92" i="1" s="1"/>
  <c r="M93" i="1"/>
  <c r="M94" i="1"/>
  <c r="AO94" i="1" s="1"/>
  <c r="M95" i="1"/>
  <c r="AO95" i="1" s="1"/>
  <c r="M96" i="1"/>
  <c r="AO96" i="1" s="1"/>
  <c r="M97" i="1"/>
  <c r="M98" i="1"/>
  <c r="AO98" i="1" s="1"/>
  <c r="M99" i="1"/>
  <c r="AO99" i="1" s="1"/>
  <c r="M100" i="1"/>
  <c r="AO100" i="1" s="1"/>
  <c r="M101" i="1"/>
  <c r="M102" i="1"/>
  <c r="AO102" i="1" s="1"/>
  <c r="M103" i="1"/>
  <c r="AO103" i="1" s="1"/>
  <c r="M104" i="1"/>
  <c r="AO104" i="1" s="1"/>
  <c r="M105" i="1"/>
  <c r="M106" i="1"/>
  <c r="AO106" i="1" s="1"/>
  <c r="M107" i="1"/>
  <c r="AO107" i="1" s="1"/>
  <c r="M108" i="1"/>
  <c r="AO108" i="1" s="1"/>
  <c r="M109" i="1"/>
  <c r="M110" i="1"/>
  <c r="AO110" i="1" s="1"/>
  <c r="M111" i="1"/>
  <c r="AO111" i="1" s="1"/>
  <c r="M112" i="1"/>
  <c r="AO112" i="1" s="1"/>
  <c r="M113" i="1"/>
  <c r="M114" i="1"/>
  <c r="AO114" i="1" s="1"/>
  <c r="M115" i="1"/>
  <c r="AO115" i="1" s="1"/>
  <c r="M116" i="1"/>
  <c r="AO116" i="1" s="1"/>
  <c r="M117" i="1"/>
  <c r="M118" i="1"/>
  <c r="AO118" i="1" s="1"/>
  <c r="M119" i="1"/>
  <c r="AO119" i="1" s="1"/>
  <c r="M120" i="1"/>
  <c r="AO120" i="1" s="1"/>
  <c r="M121" i="1"/>
  <c r="M122" i="1"/>
  <c r="AO122" i="1" s="1"/>
  <c r="M123" i="1"/>
  <c r="AO123" i="1" s="1"/>
  <c r="M124" i="1"/>
  <c r="AO124" i="1" s="1"/>
  <c r="M125" i="1"/>
  <c r="M126" i="1"/>
  <c r="AO126" i="1" s="1"/>
  <c r="H8" i="1"/>
  <c r="AN8" i="1" s="1"/>
  <c r="H9" i="1"/>
  <c r="H10" i="1"/>
  <c r="AN10" i="1" s="1"/>
  <c r="H11" i="1"/>
  <c r="H12" i="1"/>
  <c r="AN12" i="1" s="1"/>
  <c r="H13" i="1"/>
  <c r="H14" i="1"/>
  <c r="AN14" i="1" s="1"/>
  <c r="H15" i="1"/>
  <c r="H16" i="1"/>
  <c r="AN16" i="1" s="1"/>
  <c r="H17" i="1"/>
  <c r="H18" i="1"/>
  <c r="AN18" i="1" s="1"/>
  <c r="H19" i="1"/>
  <c r="AN19" i="1" s="1"/>
  <c r="H20" i="1"/>
  <c r="AN20" i="1" s="1"/>
  <c r="H21" i="1"/>
  <c r="H26" i="1"/>
  <c r="AN26" i="1" s="1"/>
  <c r="H27" i="1"/>
  <c r="AN27" i="1" s="1"/>
  <c r="H28" i="1"/>
  <c r="AN28" i="1" s="1"/>
  <c r="H29" i="1"/>
  <c r="H30" i="1"/>
  <c r="AN30" i="1" s="1"/>
  <c r="H31" i="1"/>
  <c r="AN31" i="1" s="1"/>
  <c r="H32" i="1"/>
  <c r="AN32" i="1" s="1"/>
  <c r="H33" i="1"/>
  <c r="AN33" i="1" s="1"/>
  <c r="H34" i="1"/>
  <c r="AN34" i="1" s="1"/>
  <c r="H35" i="1"/>
  <c r="AN35" i="1" s="1"/>
  <c r="H36" i="1"/>
  <c r="AN36" i="1" s="1"/>
  <c r="H37" i="1"/>
  <c r="AN37" i="1" s="1"/>
  <c r="H38" i="1"/>
  <c r="AN38" i="1" s="1"/>
  <c r="H39" i="1"/>
  <c r="AN39" i="1" s="1"/>
  <c r="H40" i="1"/>
  <c r="AN40" i="1" s="1"/>
  <c r="H41" i="1"/>
  <c r="AN41" i="1" s="1"/>
  <c r="H42" i="1"/>
  <c r="AN42" i="1" s="1"/>
  <c r="H43" i="1"/>
  <c r="AN43" i="1" s="1"/>
  <c r="H44" i="1"/>
  <c r="AN44" i="1" s="1"/>
  <c r="H45" i="1"/>
  <c r="AN45" i="1" s="1"/>
  <c r="H46" i="1"/>
  <c r="AN46" i="1" s="1"/>
  <c r="H47" i="1"/>
  <c r="AN47" i="1" s="1"/>
  <c r="H48" i="1"/>
  <c r="AN48" i="1" s="1"/>
  <c r="H49" i="1"/>
  <c r="AN49" i="1" s="1"/>
  <c r="H50" i="1"/>
  <c r="AN50" i="1" s="1"/>
  <c r="H51" i="1"/>
  <c r="AN51" i="1" s="1"/>
  <c r="H52" i="1"/>
  <c r="AN52" i="1" s="1"/>
  <c r="H53" i="1"/>
  <c r="AN53" i="1" s="1"/>
  <c r="H54" i="1"/>
  <c r="AN54" i="1" s="1"/>
  <c r="H55" i="1"/>
  <c r="AN55" i="1" s="1"/>
  <c r="H56" i="1"/>
  <c r="AN56" i="1" s="1"/>
  <c r="H57" i="1"/>
  <c r="AN57" i="1" s="1"/>
  <c r="H58" i="1"/>
  <c r="AN58" i="1" s="1"/>
  <c r="H59" i="1"/>
  <c r="AN59" i="1" s="1"/>
  <c r="H60" i="1"/>
  <c r="AN60" i="1" s="1"/>
  <c r="H61" i="1"/>
  <c r="AN61" i="1" s="1"/>
  <c r="H62" i="1"/>
  <c r="AN62" i="1" s="1"/>
  <c r="H63" i="1"/>
  <c r="AN63" i="1" s="1"/>
  <c r="H64" i="1"/>
  <c r="AN64" i="1" s="1"/>
  <c r="H65" i="1"/>
  <c r="AN65" i="1" s="1"/>
  <c r="H66" i="1"/>
  <c r="AN66" i="1" s="1"/>
  <c r="H67" i="1"/>
  <c r="AN67" i="1" s="1"/>
  <c r="H68" i="1"/>
  <c r="AN68" i="1" s="1"/>
  <c r="H69" i="1"/>
  <c r="AN69" i="1" s="1"/>
  <c r="H70" i="1"/>
  <c r="AN70" i="1" s="1"/>
  <c r="H71" i="1"/>
  <c r="AN71" i="1" s="1"/>
  <c r="H72" i="1"/>
  <c r="AN72" i="1" s="1"/>
  <c r="H73" i="1"/>
  <c r="AN73" i="1" s="1"/>
  <c r="H74" i="1"/>
  <c r="AN74" i="1" s="1"/>
  <c r="H75" i="1"/>
  <c r="AN75" i="1" s="1"/>
  <c r="H76" i="1"/>
  <c r="AN76" i="1" s="1"/>
  <c r="H77" i="1"/>
  <c r="AN77" i="1" s="1"/>
  <c r="H78" i="1"/>
  <c r="AN78" i="1" s="1"/>
  <c r="H79" i="1"/>
  <c r="AN79" i="1" s="1"/>
  <c r="H80" i="1"/>
  <c r="AN80" i="1" s="1"/>
  <c r="H81" i="1"/>
  <c r="AN81" i="1" s="1"/>
  <c r="H82" i="1"/>
  <c r="AN82" i="1" s="1"/>
  <c r="H83" i="1"/>
  <c r="AN83" i="1" s="1"/>
  <c r="H84" i="1"/>
  <c r="AN84" i="1" s="1"/>
  <c r="H85" i="1"/>
  <c r="AN85" i="1" s="1"/>
  <c r="H86" i="1"/>
  <c r="AN86" i="1" s="1"/>
  <c r="H87" i="1"/>
  <c r="AN87" i="1" s="1"/>
  <c r="H88" i="1"/>
  <c r="AN88" i="1" s="1"/>
  <c r="H89" i="1"/>
  <c r="AN89" i="1" s="1"/>
  <c r="H90" i="1"/>
  <c r="AN90" i="1" s="1"/>
  <c r="H91" i="1"/>
  <c r="AN91" i="1" s="1"/>
  <c r="H92" i="1"/>
  <c r="AN92" i="1" s="1"/>
  <c r="H93" i="1"/>
  <c r="AN93" i="1" s="1"/>
  <c r="H94" i="1"/>
  <c r="AN94" i="1" s="1"/>
  <c r="H95" i="1"/>
  <c r="AN95" i="1" s="1"/>
  <c r="H96" i="1"/>
  <c r="AN96" i="1" s="1"/>
  <c r="H97" i="1"/>
  <c r="AN97" i="1" s="1"/>
  <c r="H98" i="1"/>
  <c r="AN98" i="1" s="1"/>
  <c r="H99" i="1"/>
  <c r="AN99" i="1" s="1"/>
  <c r="H100" i="1"/>
  <c r="AN100" i="1" s="1"/>
  <c r="H101" i="1"/>
  <c r="AN101" i="1" s="1"/>
  <c r="H102" i="1"/>
  <c r="AN102" i="1" s="1"/>
  <c r="H103" i="1"/>
  <c r="AN103" i="1" s="1"/>
  <c r="H104" i="1"/>
  <c r="AN104" i="1" s="1"/>
  <c r="H105" i="1"/>
  <c r="AN105" i="1" s="1"/>
  <c r="H106" i="1"/>
  <c r="AN106" i="1" s="1"/>
  <c r="H107" i="1"/>
  <c r="AN107" i="1" s="1"/>
  <c r="H108" i="1"/>
  <c r="AN108" i="1" s="1"/>
  <c r="H109" i="1"/>
  <c r="AN109" i="1" s="1"/>
  <c r="H110" i="1"/>
  <c r="AN110" i="1" s="1"/>
  <c r="H111" i="1"/>
  <c r="AN111" i="1" s="1"/>
  <c r="H112" i="1"/>
  <c r="AN112" i="1" s="1"/>
  <c r="H113" i="1"/>
  <c r="AN113" i="1" s="1"/>
  <c r="H114" i="1"/>
  <c r="AN114" i="1" s="1"/>
  <c r="H115" i="1"/>
  <c r="AN115" i="1" s="1"/>
  <c r="H116" i="1"/>
  <c r="AN116" i="1" s="1"/>
  <c r="H117" i="1"/>
  <c r="AN117" i="1" s="1"/>
  <c r="H118" i="1"/>
  <c r="AN118" i="1" s="1"/>
  <c r="H119" i="1"/>
  <c r="AN119" i="1" s="1"/>
  <c r="H120" i="1"/>
  <c r="AN120" i="1" s="1"/>
  <c r="H121" i="1"/>
  <c r="AN121" i="1" s="1"/>
  <c r="H122" i="1"/>
  <c r="AN122" i="1" s="1"/>
  <c r="H123" i="1"/>
  <c r="AN123" i="1" s="1"/>
  <c r="H124" i="1"/>
  <c r="AN124" i="1" s="1"/>
  <c r="H125" i="1"/>
  <c r="AN125" i="1" s="1"/>
  <c r="H126" i="1"/>
  <c r="AN126" i="1" s="1"/>
  <c r="M7" i="1"/>
  <c r="H7" i="1"/>
  <c r="AN7" i="1" s="1"/>
  <c r="A6" i="1"/>
  <c r="C6" i="1"/>
  <c r="B7" i="1"/>
  <c r="AO7" i="1" l="1"/>
  <c r="AN22" i="1"/>
  <c r="AN9" i="1"/>
  <c r="AN13" i="1"/>
  <c r="AN17" i="1"/>
  <c r="AN21" i="1"/>
  <c r="AN29" i="1"/>
  <c r="D21" i="5"/>
  <c r="AN11" i="1"/>
  <c r="AN15" i="1"/>
  <c r="C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O29" i="1"/>
  <c r="AO21" i="1"/>
  <c r="AO17" i="1"/>
  <c r="AO13" i="1"/>
  <c r="AO9" i="1"/>
  <c r="AP7" i="1"/>
  <c r="AP8" i="1" s="1"/>
  <c r="N7" i="1"/>
  <c r="N8" i="1" s="1"/>
  <c r="AO67" i="1"/>
  <c r="AO63" i="1"/>
  <c r="AO59" i="1"/>
  <c r="AO55" i="1"/>
  <c r="AO51" i="1"/>
  <c r="AO47" i="1"/>
  <c r="AO43" i="1"/>
  <c r="AO39" i="1"/>
  <c r="AO31" i="1"/>
  <c r="AO27" i="1"/>
  <c r="AO23" i="1"/>
  <c r="AO19" i="1"/>
  <c r="AO15" i="1"/>
  <c r="AO11" i="1"/>
  <c r="Z7" i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AO28" i="1"/>
  <c r="E21" i="5"/>
  <c r="E22" i="5" s="1"/>
  <c r="AN23" i="1"/>
  <c r="AO25" i="1"/>
  <c r="AN24" i="1"/>
  <c r="D23" i="5"/>
  <c r="D34" i="5"/>
  <c r="D28" i="5"/>
  <c r="D24" i="5"/>
  <c r="D27" i="5"/>
  <c r="D26" i="5"/>
  <c r="D22" i="5"/>
  <c r="D25" i="5"/>
  <c r="G21" i="5"/>
  <c r="AL18" i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s="1"/>
  <c r="AL119" i="1" s="1"/>
  <c r="AL120" i="1" s="1"/>
  <c r="AL121" i="1" s="1"/>
  <c r="AL122" i="1" s="1"/>
  <c r="AL123" i="1" s="1"/>
  <c r="AL124" i="1" s="1"/>
  <c r="AL125" i="1" s="1"/>
  <c r="AL126" i="1" s="1"/>
  <c r="Z19" i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A7" i="1"/>
  <c r="AP9" i="1" l="1"/>
  <c r="AP10" i="1" s="1"/>
  <c r="I10" i="5"/>
  <c r="A8" i="1"/>
  <c r="I12" i="5"/>
  <c r="E11" i="5"/>
  <c r="G23" i="5"/>
  <c r="I26" i="5"/>
  <c r="G11" i="5"/>
  <c r="I27" i="5"/>
  <c r="I13" i="5"/>
  <c r="I17" i="5" s="1"/>
  <c r="G22" i="5"/>
  <c r="E12" i="5"/>
  <c r="G12" i="5"/>
  <c r="I21" i="5"/>
  <c r="K21" i="5" s="1"/>
  <c r="G24" i="5"/>
  <c r="I25" i="5"/>
  <c r="G27" i="5"/>
  <c r="I11" i="5"/>
  <c r="I22" i="5"/>
  <c r="K22" i="5" s="1"/>
  <c r="I23" i="5"/>
  <c r="G25" i="5"/>
  <c r="I28" i="5"/>
  <c r="AP11" i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P74" i="1" s="1"/>
  <c r="AP75" i="1" s="1"/>
  <c r="AP76" i="1" s="1"/>
  <c r="AP77" i="1" s="1"/>
  <c r="AP78" i="1" s="1"/>
  <c r="AP79" i="1" s="1"/>
  <c r="AP80" i="1" s="1"/>
  <c r="AP81" i="1" s="1"/>
  <c r="AP82" i="1" s="1"/>
  <c r="AP83" i="1" s="1"/>
  <c r="AP84" i="1" s="1"/>
  <c r="AP85" i="1" s="1"/>
  <c r="AP86" i="1" s="1"/>
  <c r="AP87" i="1" s="1"/>
  <c r="AP88" i="1" s="1"/>
  <c r="AP89" i="1" s="1"/>
  <c r="AP90" i="1" s="1"/>
  <c r="AP91" i="1" s="1"/>
  <c r="AP92" i="1" s="1"/>
  <c r="AP93" i="1" s="1"/>
  <c r="AP94" i="1" s="1"/>
  <c r="AP95" i="1" s="1"/>
  <c r="AP96" i="1" s="1"/>
  <c r="AP97" i="1" s="1"/>
  <c r="AP98" i="1" s="1"/>
  <c r="AP99" i="1" s="1"/>
  <c r="AP100" i="1" s="1"/>
  <c r="AP101" i="1" s="1"/>
  <c r="AP102" i="1" s="1"/>
  <c r="AP103" i="1" s="1"/>
  <c r="AP104" i="1" s="1"/>
  <c r="AP105" i="1" s="1"/>
  <c r="AP106" i="1" s="1"/>
  <c r="AP107" i="1" s="1"/>
  <c r="AP108" i="1" s="1"/>
  <c r="AP109" i="1" s="1"/>
  <c r="AP110" i="1" s="1"/>
  <c r="AP111" i="1" s="1"/>
  <c r="AP112" i="1" s="1"/>
  <c r="AP113" i="1" s="1"/>
  <c r="AP114" i="1" s="1"/>
  <c r="AP115" i="1" s="1"/>
  <c r="AP116" i="1" s="1"/>
  <c r="AP117" i="1" s="1"/>
  <c r="AP118" i="1" s="1"/>
  <c r="AP119" i="1" s="1"/>
  <c r="AP120" i="1" s="1"/>
  <c r="AP121" i="1" s="1"/>
  <c r="AP122" i="1" s="1"/>
  <c r="AP123" i="1" s="1"/>
  <c r="AP124" i="1" s="1"/>
  <c r="AP125" i="1" s="1"/>
  <c r="AP126" i="1" s="1"/>
  <c r="G10" i="5"/>
  <c r="I34" i="5"/>
  <c r="I24" i="5"/>
  <c r="G26" i="5"/>
  <c r="K26" i="5" s="1"/>
  <c r="G28" i="5"/>
  <c r="G13" i="5"/>
  <c r="G17" i="5" s="1"/>
  <c r="E13" i="5"/>
  <c r="E17" i="5" s="1"/>
  <c r="E10" i="5"/>
  <c r="E34" i="5"/>
  <c r="G34" i="5"/>
  <c r="E23" i="5"/>
  <c r="E24" i="5" s="1"/>
  <c r="E25" i="5" s="1"/>
  <c r="E26" i="5" s="1"/>
  <c r="E27" i="5" s="1"/>
  <c r="E28" i="5" s="1"/>
  <c r="D35" i="5"/>
  <c r="C8" i="1"/>
  <c r="K23" i="5" l="1"/>
  <c r="K25" i="5"/>
  <c r="K11" i="5"/>
  <c r="K12" i="5"/>
  <c r="I14" i="5"/>
  <c r="K27" i="5"/>
  <c r="K28" i="5"/>
  <c r="K24" i="5"/>
  <c r="E14" i="5"/>
  <c r="G14" i="5"/>
  <c r="K13" i="5"/>
  <c r="K14" i="5" s="1"/>
  <c r="D36" i="5"/>
  <c r="E35" i="5"/>
  <c r="G35" i="5"/>
  <c r="I35" i="5"/>
  <c r="K34" i="5"/>
  <c r="K17" i="5"/>
  <c r="C9" i="1"/>
  <c r="A9" i="1"/>
  <c r="K35" i="5" l="1"/>
  <c r="D37" i="5"/>
  <c r="G36" i="5"/>
  <c r="I36" i="5"/>
  <c r="E36" i="5"/>
  <c r="A10" i="1"/>
  <c r="C10" i="1"/>
  <c r="D38" i="5" l="1"/>
  <c r="I37" i="5"/>
  <c r="G37" i="5"/>
  <c r="E37" i="5"/>
  <c r="K36" i="5"/>
  <c r="A11" i="1"/>
  <c r="C11" i="1"/>
  <c r="D39" i="5" l="1"/>
  <c r="E38" i="5"/>
  <c r="G38" i="5"/>
  <c r="I38" i="5"/>
  <c r="K37" i="5"/>
  <c r="A12" i="1"/>
  <c r="C12" i="1"/>
  <c r="D40" i="5" l="1"/>
  <c r="E39" i="5"/>
  <c r="G39" i="5"/>
  <c r="I39" i="5"/>
  <c r="K38" i="5"/>
  <c r="A13" i="1"/>
  <c r="C13" i="1"/>
  <c r="K39" i="5" l="1"/>
  <c r="D41" i="5"/>
  <c r="G40" i="5"/>
  <c r="I40" i="5"/>
  <c r="E40" i="5"/>
  <c r="C14" i="1"/>
  <c r="A14" i="1"/>
  <c r="I41" i="5" l="1"/>
  <c r="E41" i="5"/>
  <c r="G41" i="5"/>
  <c r="K40" i="5"/>
  <c r="C15" i="1"/>
  <c r="A15" i="1"/>
  <c r="K41" i="5" l="1"/>
  <c r="A16" i="1"/>
  <c r="C16" i="1"/>
  <c r="C17" i="1" l="1"/>
  <c r="A17" i="1"/>
  <c r="C18" i="1" l="1"/>
  <c r="A18" i="1"/>
  <c r="A19" i="1" l="1"/>
  <c r="C19" i="1"/>
  <c r="A20" i="1" l="1"/>
  <c r="C20" i="1"/>
  <c r="A21" i="1" l="1"/>
  <c r="C21" i="1"/>
  <c r="A22" i="1" l="1"/>
  <c r="C22" i="1"/>
  <c r="A23" i="1" l="1"/>
  <c r="C23" i="1"/>
  <c r="A24" i="1" l="1"/>
  <c r="C24" i="1"/>
  <c r="C25" i="1" l="1"/>
  <c r="A25" i="1"/>
  <c r="A26" i="1" l="1"/>
  <c r="C26" i="1"/>
  <c r="A27" i="1" l="1"/>
  <c r="C27" i="1"/>
  <c r="A28" i="1" l="1"/>
  <c r="C28" i="1"/>
  <c r="A29" i="1" l="1"/>
  <c r="C29" i="1"/>
  <c r="C30" i="1" l="1"/>
  <c r="A30" i="1"/>
  <c r="C31" i="1" l="1"/>
  <c r="A31" i="1"/>
  <c r="A32" i="1" l="1"/>
  <c r="C32" i="1"/>
  <c r="A33" i="1" l="1"/>
  <c r="C33" i="1"/>
  <c r="C34" i="1" l="1"/>
  <c r="A34" i="1"/>
  <c r="A35" i="1" l="1"/>
  <c r="C35" i="1"/>
  <c r="A36" i="1" l="1"/>
  <c r="C36" i="1"/>
  <c r="A37" i="1" l="1"/>
  <c r="C37" i="1"/>
  <c r="A38" i="1" l="1"/>
  <c r="C38" i="1"/>
  <c r="A39" i="1" l="1"/>
  <c r="C39" i="1"/>
  <c r="A40" i="1" l="1"/>
  <c r="C40" i="1"/>
  <c r="A41" i="1" l="1"/>
  <c r="C41" i="1"/>
  <c r="A42" i="1" l="1"/>
  <c r="C42" i="1"/>
  <c r="A43" i="1" l="1"/>
  <c r="C43" i="1"/>
  <c r="C44" i="1" l="1"/>
  <c r="A44" i="1"/>
  <c r="A45" i="1" l="1"/>
  <c r="C45" i="1"/>
  <c r="A46" i="1" l="1"/>
  <c r="C46" i="1"/>
  <c r="A47" i="1" l="1"/>
  <c r="C47" i="1"/>
  <c r="A48" i="1" l="1"/>
  <c r="C48" i="1"/>
  <c r="A49" i="1" l="1"/>
  <c r="C49" i="1"/>
  <c r="A50" i="1" l="1"/>
  <c r="C50" i="1"/>
  <c r="A51" i="1" l="1"/>
  <c r="C51" i="1"/>
  <c r="A52" i="1" l="1"/>
  <c r="C52" i="1"/>
  <c r="A53" i="1" l="1"/>
  <c r="C53" i="1"/>
  <c r="A54" i="1" l="1"/>
  <c r="C54" i="1"/>
  <c r="A55" i="1" l="1"/>
  <c r="C55" i="1"/>
  <c r="A56" i="1" l="1"/>
  <c r="C56" i="1"/>
  <c r="A57" i="1" l="1"/>
  <c r="C57" i="1"/>
  <c r="A58" i="1" l="1"/>
  <c r="C58" i="1"/>
  <c r="A59" i="1" l="1"/>
  <c r="C59" i="1"/>
  <c r="A60" i="1" l="1"/>
  <c r="C60" i="1"/>
  <c r="A61" i="1" l="1"/>
  <c r="C61" i="1"/>
  <c r="A62" i="1" l="1"/>
  <c r="C62" i="1"/>
  <c r="A63" i="1" l="1"/>
  <c r="C63" i="1"/>
  <c r="A64" i="1" l="1"/>
  <c r="C64" i="1"/>
  <c r="A65" i="1" l="1"/>
  <c r="C65" i="1"/>
  <c r="A66" i="1" l="1"/>
  <c r="C66" i="1"/>
  <c r="A67" i="1" l="1"/>
  <c r="C67" i="1"/>
  <c r="C68" i="1" l="1"/>
  <c r="A68" i="1"/>
  <c r="A69" i="1" l="1"/>
  <c r="C69" i="1"/>
  <c r="A70" i="1" l="1"/>
  <c r="C70" i="1"/>
  <c r="A71" i="1" l="1"/>
  <c r="C71" i="1"/>
  <c r="A72" i="1" l="1"/>
  <c r="C72" i="1"/>
  <c r="A73" i="1" l="1"/>
  <c r="C73" i="1"/>
  <c r="A74" i="1" l="1"/>
  <c r="C74" i="1"/>
  <c r="A75" i="1" l="1"/>
  <c r="C75" i="1"/>
  <c r="A76" i="1" l="1"/>
  <c r="C76" i="1"/>
  <c r="C77" i="1" l="1"/>
  <c r="A77" i="1"/>
  <c r="A78" i="1" l="1"/>
  <c r="C78" i="1"/>
  <c r="A79" i="1" l="1"/>
  <c r="C79" i="1"/>
  <c r="A80" i="1" l="1"/>
  <c r="C80" i="1"/>
  <c r="A81" i="1" l="1"/>
  <c r="C81" i="1"/>
  <c r="A82" i="1" l="1"/>
  <c r="C82" i="1"/>
  <c r="C83" i="1" l="1"/>
  <c r="A83" i="1"/>
  <c r="C84" i="1" l="1"/>
  <c r="A84" i="1"/>
  <c r="A85" i="1" l="1"/>
  <c r="C85" i="1"/>
  <c r="A86" i="1" l="1"/>
  <c r="C86" i="1"/>
  <c r="A87" i="1" l="1"/>
  <c r="C87" i="1"/>
  <c r="A88" i="1" l="1"/>
  <c r="A89" i="1" l="1"/>
  <c r="C88" i="1"/>
  <c r="A90" i="1" l="1"/>
  <c r="C89" i="1"/>
  <c r="C90" i="1" l="1"/>
  <c r="C91" i="1" l="1"/>
  <c r="A91" i="1"/>
  <c r="A92" i="1"/>
  <c r="C92" i="1" l="1"/>
  <c r="A93" i="1"/>
  <c r="C93" i="1" l="1"/>
  <c r="A94" i="1"/>
  <c r="C94" i="1" l="1"/>
  <c r="A95" i="1"/>
  <c r="C95" i="1" l="1"/>
  <c r="A96" i="1"/>
  <c r="A97" i="1" l="1"/>
  <c r="C96" i="1"/>
  <c r="C97" i="1" l="1"/>
  <c r="A98" i="1"/>
  <c r="C98" i="1" l="1"/>
  <c r="A99" i="1"/>
  <c r="C99" i="1" l="1"/>
  <c r="A100" i="1"/>
  <c r="A101" i="1" l="1"/>
  <c r="C100" i="1"/>
  <c r="A102" i="1" l="1"/>
  <c r="C101" i="1"/>
  <c r="C102" i="1" l="1"/>
  <c r="A103" i="1"/>
  <c r="C103" i="1" l="1"/>
  <c r="A104" i="1"/>
  <c r="C104" i="1" l="1"/>
  <c r="A105" i="1"/>
  <c r="A106" i="1" l="1"/>
  <c r="C105" i="1"/>
  <c r="C106" i="1" l="1"/>
  <c r="A107" i="1"/>
  <c r="C107" i="1" l="1"/>
  <c r="A108" i="1"/>
  <c r="C108" i="1" l="1"/>
  <c r="A109" i="1"/>
  <c r="C109" i="1" l="1"/>
  <c r="A110" i="1"/>
  <c r="C110" i="1" l="1"/>
  <c r="A111" i="1"/>
  <c r="C111" i="1" l="1"/>
  <c r="A112" i="1"/>
  <c r="C112" i="1" l="1"/>
  <c r="A113" i="1"/>
  <c r="C113" i="1" l="1"/>
  <c r="A114" i="1"/>
  <c r="C114" i="1" l="1"/>
  <c r="A115" i="1"/>
  <c r="C115" i="1" l="1"/>
  <c r="A116" i="1"/>
  <c r="A117" i="1" l="1"/>
  <c r="C116" i="1"/>
  <c r="C117" i="1" l="1"/>
  <c r="A118" i="1"/>
  <c r="C118" i="1" l="1"/>
  <c r="A119" i="1"/>
  <c r="C119" i="1" l="1"/>
  <c r="A120" i="1"/>
  <c r="C120" i="1" l="1"/>
  <c r="A121" i="1"/>
  <c r="C121" i="1" l="1"/>
  <c r="A122" i="1"/>
  <c r="C122" i="1" l="1"/>
  <c r="A123" i="1"/>
  <c r="C123" i="1" l="1"/>
  <c r="A124" i="1"/>
  <c r="C124" i="1" l="1"/>
  <c r="A125" i="1"/>
  <c r="C125" i="1" l="1"/>
  <c r="A126" i="1"/>
  <c r="C1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blaierhome</author>
    <author>ohad</author>
  </authors>
  <commentList>
    <comment ref="B6" authorId="0" shapeId="0" xr:uid="{B0C1C199-6247-4F51-BA3E-DD6E94108EE1}">
      <text>
        <r>
          <rPr>
            <b/>
            <sz val="9"/>
            <color indexed="81"/>
            <rFont val="Tahoma"/>
            <family val="2"/>
          </rPr>
          <t>blaier:
תאריך תחילת עריכת 
התזרים
לרשום את התאריך ללא נוסחה בפורמט 
DD/MM/YYYY</t>
        </r>
      </text>
    </comment>
    <comment ref="N6" authorId="1" shapeId="0" xr:uid="{FF31F32B-983F-4AD2-B259-6B5AF6B4D1C7}">
      <text>
        <r>
          <rPr>
            <b/>
            <sz val="9"/>
            <color indexed="81"/>
            <rFont val="Tahoma"/>
            <family val="2"/>
          </rPr>
          <t xml:space="preserve">Blaier: רשום אם היתרה בחשבון הבנק בסוף היום
</t>
        </r>
      </text>
    </comment>
    <comment ref="Z6" authorId="1" shapeId="0" xr:uid="{F48CAEE8-E184-4C86-807A-B74D11ECEEC5}">
      <text>
        <r>
          <rPr>
            <b/>
            <sz val="9"/>
            <color indexed="81"/>
            <rFont val="Tahoma"/>
            <family val="2"/>
          </rPr>
          <t xml:space="preserve">Blaier: רשום אם היתרה בחשבון הבנק בסוף היום
</t>
        </r>
      </text>
    </comment>
    <comment ref="AL6" authorId="1" shapeId="0" xr:uid="{BA9F3CDC-71AB-414A-B1B8-8551BC93228C}">
      <text>
        <r>
          <rPr>
            <b/>
            <sz val="9"/>
            <color indexed="81"/>
            <rFont val="Tahoma"/>
            <family val="2"/>
          </rPr>
          <t xml:space="preserve">Blaier: רשום אם היתרה בחשבון הבנק בסוף היום
</t>
        </r>
      </text>
    </comment>
  </commentList>
</comments>
</file>

<file path=xl/sharedStrings.xml><?xml version="1.0" encoding="utf-8"?>
<sst xmlns="http://schemas.openxmlformats.org/spreadsheetml/2006/main" count="110" uniqueCount="59">
  <si>
    <t>חשבון בנק לאומי</t>
  </si>
  <si>
    <t>מסגרת אשראי</t>
  </si>
  <si>
    <t>צ'קים לפרעון -ספקים</t>
  </si>
  <si>
    <t>פרעון הלוואה</t>
  </si>
  <si>
    <t>כרטיסי אשראי (תשלום)</t>
  </si>
  <si>
    <t>קבלת הלוואה</t>
  </si>
  <si>
    <t>תשלומים מהחשבון והוראות קבע</t>
  </si>
  <si>
    <t>גביה בצ'קים (כולל נכיון)</t>
  </si>
  <si>
    <t>סה"כ תשלומים</t>
  </si>
  <si>
    <t>גביה בכ.אשראי</t>
  </si>
  <si>
    <t>הפקדות והעברות לחשבון (כולל BIT)</t>
  </si>
  <si>
    <t>סה"כ תקבולים</t>
  </si>
  <si>
    <t>תקבולים וכניסת כסף לחשבון</t>
  </si>
  <si>
    <t>יתרה בש"ח סוף יום</t>
  </si>
  <si>
    <t>חשבון בנק דיסקונט</t>
  </si>
  <si>
    <t>יש לעדכן את מסגרת האשראי בחשבון נכון למועד עדכון התזרים</t>
  </si>
  <si>
    <t>תשלומים ויציאת כספים ירשמו במינוס - כניסת כספים ותקבולים בפלוס</t>
  </si>
  <si>
    <t>במידה והחשבון חורג ממסגרת האשראי הקוביה תצבע בכתום!</t>
  </si>
  <si>
    <t>יש לנהל את התזרים בין 3 ל 6 חודשים קדימה כתחזית ועל פי הנתונים הקיימים</t>
  </si>
  <si>
    <t>בכל יום יש לפתוח את התזרים ולעדכן על פי הנתונים שהתעדכנו</t>
  </si>
  <si>
    <t>היום</t>
  </si>
  <si>
    <t xml:space="preserve">תשלומים </t>
  </si>
  <si>
    <t xml:space="preserve">מחר </t>
  </si>
  <si>
    <t>מחרתיים</t>
  </si>
  <si>
    <t>תקבולים</t>
  </si>
  <si>
    <t>תשלומים</t>
  </si>
  <si>
    <t>חריגה ממסגרת</t>
  </si>
  <si>
    <t>בקרה</t>
  </si>
  <si>
    <t>סה"כ</t>
  </si>
  <si>
    <t>הנחיות לעבודה</t>
  </si>
  <si>
    <t xml:space="preserve">כל עסק צריך להתאים את התזרים לאופי הפעילות הפיננסית של העסק </t>
  </si>
  <si>
    <t>בהתאם לכך להוסיף פירוט/טורים או לשנות את הכותרות</t>
  </si>
  <si>
    <t>במידה וצפויה חריגה יש להערך לכך מראש: לדחות הוצאות וללחוץ על גביה</t>
  </si>
  <si>
    <t>***</t>
  </si>
  <si>
    <t>חשוב לעדכן את הבנקאי מראש שצפויה חריגה! גם אם אתם לא מצליחים  להערך חשוב שלא יהיה מופתע</t>
  </si>
  <si>
    <t>חשבון בנק מזרחי</t>
  </si>
  <si>
    <t>שלושה ימים</t>
  </si>
  <si>
    <t>סה"כ מכל החשבונות</t>
  </si>
  <si>
    <t>דשבורד ניהול תזרים</t>
  </si>
  <si>
    <t>תקציר להיום</t>
  </si>
  <si>
    <t>סה"כ תקבולים ותשלומים</t>
  </si>
  <si>
    <t xml:space="preserve">ארבע ימים </t>
  </si>
  <si>
    <t>חמישה ימים</t>
  </si>
  <si>
    <t>שישה ימים</t>
  </si>
  <si>
    <t>שבוע</t>
  </si>
  <si>
    <t>תחזית שבועית</t>
  </si>
  <si>
    <t>יתרות לשבוע הקרוב</t>
  </si>
  <si>
    <t>**</t>
  </si>
  <si>
    <t xml:space="preserve">מטרת ניהול תזרים המזומנים: לצפות את העיתוי של התקבולים והתשלומים בעסק כדי לדעת מתי צפוי מחסור </t>
  </si>
  <si>
    <t>ובכדי להמנע מחריגה בחשבונות הבנק או חוסר יכולת לשלם במועד - תזרים מנהלים כל יום!</t>
  </si>
  <si>
    <t>בתחילת הפעילות עם הגליון יש לרשום את היתרה מהבנק בסוף יום קודם כפי שמופיע בחשבון, אח"כ החישוב אוטומטי.</t>
  </si>
  <si>
    <t>מפעם לפעם, בהתאם לצורך יש לתקן את יתרת החשבון בסוף יום כך שתתאים לבנק</t>
  </si>
  <si>
    <t>בכל יום לבדוק אם היתרה בבנק של יום קודם תואמת את היתרה בגליון - להבין למה ולעדכן</t>
  </si>
  <si>
    <t xml:space="preserve">הכותרות בתזרים זה הולכות לפי אמצאי התשלום וקבלת הכסף. </t>
  </si>
  <si>
    <t>ניתן גם לעבוד לפי שיוך לסעיפי הכנסה והוצאה וסעיפי תשלום וקבלה של כסף</t>
  </si>
  <si>
    <t>לעזרה במילויי התזרים - התקשר: 03-5499099 אהד בלייר, יועץ פיננסי ומנהל כספים חיצוני לחברות ועסקים</t>
  </si>
  <si>
    <t>יתרה בסוף היום</t>
  </si>
  <si>
    <t>יתרה ביום קודם</t>
  </si>
  <si>
    <t>לפני תחילת העבודה יש לעדכן את התאריך הראשון  בלבד (תא B6) כל שילא יהיה כנוסחה. אין צורך לטפל בשאר התאריכים.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</si>
</sst>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#;[Red]\(#,###\);\ \ \ \ \ \-\ ;"/>
    <numFmt numFmtId="165" formatCode="_ * #,##0_ ;_ * \-#,##0_ ;_ * &quot;-&quot;??_ ;_ @_ "/>
    <numFmt numFmtId="166" formatCode="ddd"/>
    <numFmt numFmtId="167" formatCode="[$-F800]dddd\,\ mmmm\ dd\,\ yyyy"/>
    <numFmt numFmtId="168" formatCode="dd/mm"/>
  </numFmts>
  <fonts count="19" x14ac:knownFonts="1">
    <font>
      <sz val="10"/>
      <name val="Arial"/>
      <charset val="177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color rgb="FFFFC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DFD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2D453"/>
        <bgColor indexed="64"/>
      </patternFill>
    </fill>
    <fill>
      <patternFill patternType="solid">
        <fgColor rgb="FFF5B095"/>
        <bgColor indexed="64"/>
      </patternFill>
    </fill>
    <fill>
      <patternFill patternType="solid">
        <fgColor rgb="FFD7A9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CB9AE"/>
        <bgColor indexed="64"/>
      </patternFill>
    </fill>
    <fill>
      <patternFill patternType="solid">
        <fgColor rgb="FF68F2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1" fillId="0" borderId="0" xfId="0" applyFont="1"/>
    <xf numFmtId="0" fontId="11" fillId="0" borderId="0" xfId="0" applyFont="1"/>
    <xf numFmtId="0" fontId="10" fillId="0" borderId="0" xfId="0" applyFont="1"/>
    <xf numFmtId="0" fontId="14" fillId="0" borderId="0" xfId="0" applyFont="1"/>
    <xf numFmtId="0" fontId="18" fillId="0" borderId="0" xfId="2" applyProtection="1">
      <protection locked="0"/>
    </xf>
    <xf numFmtId="0" fontId="18" fillId="0" borderId="0" xfId="2" applyProtection="1"/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7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6" fillId="5" borderId="0" xfId="0" applyFont="1" applyFill="1" applyProtection="1"/>
    <xf numFmtId="0" fontId="0" fillId="5" borderId="0" xfId="0" applyFill="1" applyProtection="1"/>
    <xf numFmtId="165" fontId="9" fillId="6" borderId="0" xfId="1" applyNumberFormat="1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13" fillId="7" borderId="0" xfId="0" applyFont="1" applyFill="1" applyProtection="1"/>
    <xf numFmtId="0" fontId="9" fillId="10" borderId="0" xfId="0" applyFont="1" applyFill="1" applyProtection="1"/>
    <xf numFmtId="0" fontId="6" fillId="13" borderId="0" xfId="0" applyFont="1" applyFill="1" applyProtection="1"/>
    <xf numFmtId="0" fontId="0" fillId="13" borderId="0" xfId="0" applyFill="1" applyProtection="1"/>
    <xf numFmtId="0" fontId="13" fillId="13" borderId="0" xfId="0" applyFont="1" applyFill="1" applyProtection="1"/>
    <xf numFmtId="0" fontId="9" fillId="15" borderId="0" xfId="0" applyFont="1" applyFill="1" applyProtection="1"/>
    <xf numFmtId="0" fontId="13" fillId="9" borderId="0" xfId="0" applyFont="1" applyFill="1" applyProtection="1"/>
    <xf numFmtId="0" fontId="0" fillId="9" borderId="0" xfId="0" applyFill="1" applyProtection="1"/>
    <xf numFmtId="0" fontId="9" fillId="16" borderId="0" xfId="0" applyFont="1" applyFill="1" applyProtection="1"/>
    <xf numFmtId="0" fontId="0" fillId="6" borderId="0" xfId="0" applyFill="1" applyProtection="1"/>
    <xf numFmtId="0" fontId="12" fillId="6" borderId="0" xfId="0" applyFont="1" applyFill="1" applyProtection="1"/>
    <xf numFmtId="0" fontId="12" fillId="7" borderId="0" xfId="0" applyFont="1" applyFill="1" applyProtection="1"/>
    <xf numFmtId="165" fontId="9" fillId="10" borderId="0" xfId="1" applyNumberFormat="1" applyFont="1" applyFill="1" applyAlignment="1" applyProtection="1">
      <alignment horizontal="center"/>
    </xf>
    <xf numFmtId="0" fontId="0" fillId="14" borderId="0" xfId="0" applyFill="1" applyProtection="1"/>
    <xf numFmtId="0" fontId="12" fillId="14" borderId="0" xfId="0" applyFont="1" applyFill="1" applyProtection="1"/>
    <xf numFmtId="165" fontId="9" fillId="15" borderId="0" xfId="1" applyNumberFormat="1" applyFont="1" applyFill="1" applyAlignment="1" applyProtection="1">
      <alignment horizontal="center"/>
    </xf>
    <xf numFmtId="0" fontId="12" fillId="9" borderId="0" xfId="0" applyFont="1" applyFill="1" applyProtection="1"/>
    <xf numFmtId="165" fontId="9" fillId="16" borderId="0" xfId="1" applyNumberFormat="1" applyFont="1" applyFill="1" applyAlignment="1" applyProtection="1">
      <alignment horizontal="center"/>
    </xf>
    <xf numFmtId="0" fontId="0" fillId="0" borderId="2" xfId="0" applyBorder="1" applyProtection="1"/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5" fontId="0" fillId="3" borderId="2" xfId="0" applyNumberFormat="1" applyFill="1" applyBorder="1" applyProtection="1"/>
    <xf numFmtId="166" fontId="0" fillId="3" borderId="2" xfId="0" applyNumberForma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164" fontId="0" fillId="3" borderId="1" xfId="0" applyNumberFormat="1" applyFill="1" applyBorder="1" applyProtection="1"/>
    <xf numFmtId="14" fontId="0" fillId="0" borderId="2" xfId="0" applyNumberFormat="1" applyBorder="1" applyProtection="1"/>
    <xf numFmtId="166" fontId="0" fillId="0" borderId="2" xfId="0" applyNumberFormat="1" applyBorder="1" applyProtection="1"/>
    <xf numFmtId="165" fontId="0" fillId="0" borderId="2" xfId="1" applyNumberFormat="1" applyFont="1" applyBorder="1" applyProtection="1"/>
    <xf numFmtId="165" fontId="0" fillId="0" borderId="3" xfId="1" applyNumberFormat="1" applyFont="1" applyBorder="1" applyProtection="1"/>
    <xf numFmtId="165" fontId="0" fillId="0" borderId="4" xfId="1" applyNumberFormat="1" applyFont="1" applyBorder="1" applyProtection="1"/>
    <xf numFmtId="165" fontId="0" fillId="0" borderId="5" xfId="1" applyNumberFormat="1" applyFont="1" applyBorder="1" applyProtection="1"/>
    <xf numFmtId="164" fontId="0" fillId="2" borderId="1" xfId="0" applyNumberFormat="1" applyFill="1" applyBorder="1" applyProtection="1"/>
    <xf numFmtId="0" fontId="3" fillId="0" borderId="0" xfId="0" applyFont="1" applyProtection="1"/>
    <xf numFmtId="0" fontId="0" fillId="0" borderId="9" xfId="0" applyBorder="1" applyProtection="1"/>
    <xf numFmtId="0" fontId="12" fillId="9" borderId="10" xfId="0" applyFont="1" applyFill="1" applyBorder="1" applyAlignment="1" applyProtection="1">
      <alignment horizontal="center" vertical="center"/>
    </xf>
    <xf numFmtId="0" fontId="3" fillId="0" borderId="10" xfId="0" applyFont="1" applyBorder="1" applyProtection="1"/>
    <xf numFmtId="0" fontId="16" fillId="5" borderId="10" xfId="0" applyFont="1" applyFill="1" applyBorder="1" applyAlignment="1" applyProtection="1">
      <alignment horizontal="center"/>
    </xf>
    <xf numFmtId="0" fontId="1" fillId="0" borderId="10" xfId="0" applyFont="1" applyBorder="1" applyProtection="1"/>
    <xf numFmtId="0" fontId="16" fillId="7" borderId="10" xfId="0" applyFont="1" applyFill="1" applyBorder="1" applyAlignment="1" applyProtection="1">
      <alignment horizontal="center"/>
    </xf>
    <xf numFmtId="0" fontId="15" fillId="13" borderId="10" xfId="0" applyFont="1" applyFill="1" applyBorder="1" applyProtection="1"/>
    <xf numFmtId="0" fontId="0" fillId="0" borderId="10" xfId="0" applyBorder="1" applyProtection="1"/>
    <xf numFmtId="14" fontId="11" fillId="9" borderId="11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14" fontId="11" fillId="9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12" fillId="6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12" fillId="7" borderId="0" xfId="0" applyFont="1" applyFill="1" applyBorder="1" applyAlignment="1" applyProtection="1">
      <alignment horizontal="center"/>
    </xf>
    <xf numFmtId="0" fontId="12" fillId="14" borderId="0" xfId="0" applyFont="1" applyFill="1" applyBorder="1" applyAlignment="1" applyProtection="1">
      <alignment horizontal="center"/>
    </xf>
    <xf numFmtId="14" fontId="11" fillId="9" borderId="13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3" fillId="0" borderId="6" xfId="0" applyFont="1" applyBorder="1" applyProtection="1"/>
    <xf numFmtId="165" fontId="0" fillId="0" borderId="6" xfId="1" applyNumberFormat="1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11" borderId="8" xfId="0" applyFont="1" applyFill="1" applyBorder="1" applyProtection="1"/>
    <xf numFmtId="0" fontId="0" fillId="11" borderId="8" xfId="0" applyFill="1" applyBorder="1" applyProtection="1"/>
    <xf numFmtId="165" fontId="0" fillId="11" borderId="8" xfId="1" applyNumberFormat="1" applyFont="1" applyFill="1" applyBorder="1" applyProtection="1"/>
    <xf numFmtId="165" fontId="0" fillId="11" borderId="14" xfId="0" applyNumberFormat="1" applyFill="1" applyBorder="1" applyProtection="1"/>
    <xf numFmtId="0" fontId="1" fillId="12" borderId="8" xfId="0" applyFont="1" applyFill="1" applyBorder="1" applyProtection="1"/>
    <xf numFmtId="0" fontId="0" fillId="12" borderId="8" xfId="0" applyFill="1" applyBorder="1" applyProtection="1"/>
    <xf numFmtId="165" fontId="3" fillId="12" borderId="8" xfId="1" applyNumberFormat="1" applyFont="1" applyFill="1" applyBorder="1" applyProtection="1"/>
    <xf numFmtId="0" fontId="3" fillId="12" borderId="8" xfId="0" applyFont="1" applyFill="1" applyBorder="1" applyProtection="1"/>
    <xf numFmtId="165" fontId="3" fillId="12" borderId="14" xfId="0" applyNumberFormat="1" applyFont="1" applyFill="1" applyBorder="1" applyProtection="1"/>
    <xf numFmtId="0" fontId="1" fillId="0" borderId="0" xfId="0" applyFont="1" applyBorder="1" applyProtection="1"/>
    <xf numFmtId="165" fontId="0" fillId="0" borderId="0" xfId="1" applyNumberFormat="1" applyFont="1" applyBorder="1" applyProtection="1"/>
    <xf numFmtId="165" fontId="0" fillId="0" borderId="13" xfId="0" applyNumberFormat="1" applyBorder="1" applyProtection="1"/>
    <xf numFmtId="165" fontId="0" fillId="0" borderId="13" xfId="1" applyNumberFormat="1" applyFont="1" applyBorder="1" applyProtection="1"/>
    <xf numFmtId="0" fontId="0" fillId="0" borderId="15" xfId="0" applyBorder="1" applyProtection="1"/>
    <xf numFmtId="0" fontId="1" fillId="0" borderId="16" xfId="0" applyFont="1" applyBorder="1" applyProtection="1"/>
    <xf numFmtId="0" fontId="0" fillId="0" borderId="16" xfId="0" applyBorder="1" applyProtection="1"/>
    <xf numFmtId="165" fontId="0" fillId="0" borderId="16" xfId="1" applyNumberFormat="1" applyFont="1" applyBorder="1" applyProtection="1"/>
    <xf numFmtId="165" fontId="0" fillId="0" borderId="17" xfId="1" applyNumberFormat="1" applyFont="1" applyBorder="1" applyProtection="1"/>
    <xf numFmtId="0" fontId="1" fillId="0" borderId="9" xfId="0" applyFont="1" applyBorder="1" applyProtection="1"/>
    <xf numFmtId="0" fontId="1" fillId="0" borderId="18" xfId="0" applyFont="1" applyBorder="1" applyProtection="1"/>
    <xf numFmtId="0" fontId="3" fillId="0" borderId="18" xfId="0" applyFont="1" applyBorder="1" applyProtection="1"/>
    <xf numFmtId="0" fontId="0" fillId="0" borderId="18" xfId="0" applyBorder="1" applyProtection="1"/>
    <xf numFmtId="0" fontId="1" fillId="11" borderId="18" xfId="0" applyFont="1" applyFill="1" applyBorder="1" applyProtection="1"/>
    <xf numFmtId="0" fontId="1" fillId="12" borderId="18" xfId="0" applyFont="1" applyFill="1" applyBorder="1" applyProtection="1"/>
    <xf numFmtId="14" fontId="11" fillId="9" borderId="19" xfId="0" applyNumberFormat="1" applyFont="1" applyFill="1" applyBorder="1" applyAlignment="1" applyProtection="1">
      <alignment horizontal="center"/>
    </xf>
    <xf numFmtId="14" fontId="0" fillId="0" borderId="0" xfId="0" applyNumberFormat="1" applyBorder="1" applyProtection="1"/>
    <xf numFmtId="165" fontId="1" fillId="0" borderId="14" xfId="0" applyNumberFormat="1" applyFont="1" applyBorder="1" applyProtection="1"/>
    <xf numFmtId="167" fontId="0" fillId="0" borderId="0" xfId="0" applyNumberFormat="1" applyAlignment="1" applyProtection="1">
      <alignment horizontal="center"/>
    </xf>
    <xf numFmtId="165" fontId="1" fillId="0" borderId="7" xfId="0" applyNumberFormat="1" applyFont="1" applyBorder="1" applyProtection="1"/>
    <xf numFmtId="14" fontId="0" fillId="0" borderId="16" xfId="0" applyNumberFormat="1" applyBorder="1" applyProtection="1"/>
    <xf numFmtId="165" fontId="0" fillId="11" borderId="20" xfId="1" applyNumberFormat="1" applyFont="1" applyFill="1" applyBorder="1" applyProtection="1"/>
    <xf numFmtId="165" fontId="3" fillId="12" borderId="20" xfId="1" applyNumberFormat="1" applyFont="1" applyFill="1" applyBorder="1" applyProtection="1"/>
    <xf numFmtId="165" fontId="1" fillId="0" borderId="17" xfId="0" applyNumberFormat="1" applyFont="1" applyBorder="1" applyProtection="1"/>
    <xf numFmtId="168" fontId="0" fillId="0" borderId="0" xfId="0" applyNumberFormat="1" applyBorder="1" applyProtection="1"/>
    <xf numFmtId="168" fontId="0" fillId="0" borderId="16" xfId="0" applyNumberFormat="1" applyBorder="1" applyProtection="1"/>
    <xf numFmtId="165" fontId="0" fillId="0" borderId="17" xfId="0" applyNumberFormat="1" applyBorder="1" applyProtection="1"/>
    <xf numFmtId="43" fontId="0" fillId="0" borderId="13" xfId="1" applyFont="1" applyBorder="1" applyProtection="1"/>
    <xf numFmtId="0" fontId="3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</cellXfs>
  <cellStyles count="3">
    <cellStyle name="Comma" xfId="1" builtinId="3"/>
    <cellStyle name="Normal" xfId="0" builtinId="0"/>
    <cellStyle name="היפר-קישור" xfId="2" builtinId="8"/>
  </cellStyles>
  <dxfs count="20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9900"/>
        </patternFill>
      </fill>
    </dxf>
    <dxf>
      <font>
        <color rgb="FF9C0006"/>
      </font>
      <fill>
        <patternFill>
          <bgColor rgb="FFFF9900"/>
        </patternFill>
      </fill>
    </dxf>
    <dxf>
      <font>
        <color rgb="FF9C0006"/>
      </font>
      <fill>
        <patternFill>
          <bgColor rgb="FFFF9900"/>
        </patternFill>
      </fill>
    </dxf>
    <dxf>
      <font>
        <color rgb="FF9C0006"/>
      </font>
      <fill>
        <patternFill>
          <bgColor rgb="FFFF99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7A9F1"/>
      <color rgb="FFFF5050"/>
      <color rgb="FFF6F622"/>
      <color rgb="FF68F296"/>
      <color rgb="FF12D453"/>
      <color rgb="FFFCB9AE"/>
      <color rgb="FFC37EEA"/>
      <color rgb="FFF5B095"/>
      <color rgb="FFF86256"/>
      <color rgb="FF3DF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laier.co.il/homap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blaier.co.il/homa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4</xdr:row>
      <xdr:rowOff>68251</xdr:rowOff>
    </xdr:from>
    <xdr:to>
      <xdr:col>1</xdr:col>
      <xdr:colOff>890479</xdr:colOff>
      <xdr:row>4</xdr:row>
      <xdr:rowOff>487348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9CFC4BB3-0BC9-49E8-A655-D739D557E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928646" y="677851"/>
          <a:ext cx="699980" cy="419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28575</xdr:rowOff>
    </xdr:from>
    <xdr:to>
      <xdr:col>1</xdr:col>
      <xdr:colOff>1052405</xdr:colOff>
      <xdr:row>4</xdr:row>
      <xdr:rowOff>115874</xdr:rowOff>
    </xdr:to>
    <xdr:pic>
      <xdr:nvPicPr>
        <xdr:cNvPr id="5" name="תמונה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A337EF-5563-45A7-AD9B-D24BF242A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7253120" y="190500"/>
          <a:ext cx="957155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133350</xdr:rowOff>
    </xdr:from>
    <xdr:to>
      <xdr:col>2</xdr:col>
      <xdr:colOff>482531</xdr:colOff>
      <xdr:row>4</xdr:row>
      <xdr:rowOff>56548</xdr:rowOff>
    </xdr:to>
    <xdr:pic>
      <xdr:nvPicPr>
        <xdr:cNvPr id="2" name="תמונה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EE687-F2C7-4F3C-AA8A-5D15A9DC8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5984669" y="133350"/>
          <a:ext cx="958781" cy="57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aier.co.il/homa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aier.co.il/homa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blaier.co.il/hom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6"/>
  <sheetViews>
    <sheetView rightToLeft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2.75" outlineLevelCol="1" x14ac:dyDescent="0.2"/>
  <cols>
    <col min="1" max="1" width="4.42578125" style="10" customWidth="1"/>
    <col min="2" max="2" width="15.85546875" style="10" customWidth="1"/>
    <col min="3" max="3" width="10.140625" style="10" customWidth="1"/>
    <col min="4" max="4" width="12.42578125" style="10" customWidth="1" outlineLevel="1"/>
    <col min="5" max="5" width="13.28515625" style="10" customWidth="1" outlineLevel="1"/>
    <col min="6" max="7" width="13" style="10" customWidth="1" outlineLevel="1"/>
    <col min="8" max="8" width="13.28515625" style="10" customWidth="1"/>
    <col min="9" max="9" width="12.28515625" style="10" customWidth="1" outlineLevel="1"/>
    <col min="10" max="10" width="13.5703125" style="10" customWidth="1" outlineLevel="1"/>
    <col min="11" max="11" width="13.42578125" style="10" customWidth="1" outlineLevel="1"/>
    <col min="12" max="12" width="14.140625" style="10" customWidth="1" outlineLevel="1"/>
    <col min="13" max="13" width="14" style="10" customWidth="1"/>
    <col min="14" max="14" width="13.28515625" style="10" customWidth="1"/>
    <col min="15" max="15" width="4.140625" style="10" customWidth="1"/>
    <col min="16" max="16" width="12.42578125" style="10" hidden="1" customWidth="1" outlineLevel="1"/>
    <col min="17" max="17" width="13.28515625" style="10" hidden="1" customWidth="1" outlineLevel="1"/>
    <col min="18" max="19" width="13" style="10" hidden="1" customWidth="1" outlineLevel="1"/>
    <col min="20" max="20" width="13.28515625" style="10" customWidth="1" collapsed="1"/>
    <col min="21" max="21" width="12.28515625" style="10" hidden="1" customWidth="1" outlineLevel="1"/>
    <col min="22" max="22" width="13.5703125" style="10" hidden="1" customWidth="1" outlineLevel="1"/>
    <col min="23" max="23" width="13.42578125" style="10" hidden="1" customWidth="1" outlineLevel="1"/>
    <col min="24" max="24" width="14.140625" style="10" hidden="1" customWidth="1" outlineLevel="1"/>
    <col min="25" max="25" width="14" style="10" customWidth="1" collapsed="1"/>
    <col min="26" max="26" width="13.28515625" style="10" customWidth="1"/>
    <col min="27" max="27" width="4.28515625" style="10" customWidth="1"/>
    <col min="28" max="28" width="12.42578125" style="10" customWidth="1" outlineLevel="1"/>
    <col min="29" max="29" width="13.28515625" style="10" customWidth="1" outlineLevel="1"/>
    <col min="30" max="31" width="13" style="10" customWidth="1" outlineLevel="1"/>
    <col min="32" max="32" width="13.28515625" style="10" customWidth="1"/>
    <col min="33" max="33" width="12.28515625" style="10" hidden="1" customWidth="1" outlineLevel="1"/>
    <col min="34" max="34" width="13.5703125" style="10" hidden="1" customWidth="1" outlineLevel="1"/>
    <col min="35" max="35" width="13.42578125" style="10" hidden="1" customWidth="1" outlineLevel="1"/>
    <col min="36" max="36" width="14.140625" style="10" hidden="1" customWidth="1" outlineLevel="1"/>
    <col min="37" max="37" width="14" style="10" customWidth="1" collapsed="1"/>
    <col min="38" max="38" width="13.28515625" style="10" customWidth="1"/>
    <col min="39" max="39" width="9.140625" style="10"/>
    <col min="40" max="40" width="13.28515625" style="10" customWidth="1" collapsed="1"/>
    <col min="41" max="41" width="14" style="10" customWidth="1" collapsed="1"/>
    <col min="42" max="42" width="13.28515625" style="10" customWidth="1"/>
    <col min="43" max="16384" width="9.140625" style="10"/>
  </cols>
  <sheetData>
    <row r="1" spans="1:42" x14ac:dyDescent="0.2">
      <c r="B1" s="7" t="s">
        <v>55</v>
      </c>
    </row>
    <row r="2" spans="1:42" ht="18" x14ac:dyDescent="0.25">
      <c r="B2" s="8"/>
      <c r="C2" s="8"/>
      <c r="D2" s="13" t="s">
        <v>0</v>
      </c>
      <c r="E2" s="14"/>
      <c r="F2" s="14"/>
      <c r="G2" s="14"/>
      <c r="H2" s="13" t="s">
        <v>0</v>
      </c>
      <c r="I2" s="14"/>
      <c r="J2" s="14"/>
      <c r="K2" s="14"/>
      <c r="L2" s="14"/>
      <c r="M2" s="14"/>
      <c r="N2" s="15" t="s">
        <v>1</v>
      </c>
      <c r="P2" s="16" t="s">
        <v>14</v>
      </c>
      <c r="Q2" s="17"/>
      <c r="R2" s="17"/>
      <c r="S2" s="17"/>
      <c r="T2" s="18" t="s">
        <v>14</v>
      </c>
      <c r="U2" s="17"/>
      <c r="V2" s="17"/>
      <c r="W2" s="17"/>
      <c r="X2" s="17"/>
      <c r="Y2" s="17"/>
      <c r="Z2" s="19" t="s">
        <v>1</v>
      </c>
      <c r="AB2" s="20" t="s">
        <v>35</v>
      </c>
      <c r="AC2" s="21"/>
      <c r="AD2" s="21"/>
      <c r="AE2" s="21"/>
      <c r="AF2" s="22" t="s">
        <v>35</v>
      </c>
      <c r="AG2" s="21"/>
      <c r="AH2" s="21"/>
      <c r="AI2" s="21"/>
      <c r="AJ2" s="21"/>
      <c r="AK2" s="21"/>
      <c r="AL2" s="23" t="s">
        <v>1</v>
      </c>
      <c r="AN2" s="24" t="s">
        <v>37</v>
      </c>
      <c r="AO2" s="25"/>
      <c r="AP2" s="26" t="s">
        <v>1</v>
      </c>
    </row>
    <row r="3" spans="1:42" x14ac:dyDescent="0.2">
      <c r="B3" s="9"/>
      <c r="C3" s="9"/>
      <c r="D3" s="27"/>
      <c r="E3" s="28" t="s">
        <v>6</v>
      </c>
      <c r="F3" s="27"/>
      <c r="G3" s="27"/>
      <c r="H3" s="28">
        <v>10563255</v>
      </c>
      <c r="I3" s="27"/>
      <c r="J3" s="27"/>
      <c r="K3" s="28" t="s">
        <v>12</v>
      </c>
      <c r="L3" s="27"/>
      <c r="M3" s="27"/>
      <c r="N3" s="15">
        <v>-280000</v>
      </c>
      <c r="P3" s="17"/>
      <c r="Q3" s="29" t="s">
        <v>6</v>
      </c>
      <c r="R3" s="17"/>
      <c r="S3" s="17"/>
      <c r="T3" s="29">
        <v>589634</v>
      </c>
      <c r="U3" s="17"/>
      <c r="V3" s="17"/>
      <c r="W3" s="29" t="s">
        <v>12</v>
      </c>
      <c r="X3" s="17"/>
      <c r="Y3" s="17"/>
      <c r="Z3" s="30">
        <v>-400000</v>
      </c>
      <c r="AB3" s="31"/>
      <c r="AC3" s="32" t="s">
        <v>6</v>
      </c>
      <c r="AD3" s="32"/>
      <c r="AE3" s="32"/>
      <c r="AF3" s="32">
        <v>65242</v>
      </c>
      <c r="AG3" s="32"/>
      <c r="AH3" s="32" t="s">
        <v>12</v>
      </c>
      <c r="AI3" s="32"/>
      <c r="AJ3" s="31"/>
      <c r="AK3" s="31"/>
      <c r="AL3" s="33">
        <v>-280000</v>
      </c>
      <c r="AN3" s="34"/>
      <c r="AO3" s="25"/>
      <c r="AP3" s="35">
        <f>+AL3+Z3+N3</f>
        <v>-960000</v>
      </c>
    </row>
    <row r="4" spans="1:42" ht="4.5" customHeight="1" thickBot="1" x14ac:dyDescent="0.25">
      <c r="D4" s="118"/>
      <c r="E4" s="119"/>
      <c r="F4" s="119"/>
      <c r="G4" s="119"/>
      <c r="H4" s="119"/>
      <c r="I4" s="118"/>
      <c r="J4" s="119"/>
      <c r="K4" s="119"/>
      <c r="L4" s="119"/>
      <c r="M4" s="120"/>
      <c r="P4" s="118"/>
      <c r="Q4" s="119"/>
      <c r="R4" s="119"/>
      <c r="S4" s="119"/>
      <c r="T4" s="119"/>
      <c r="U4" s="118"/>
      <c r="V4" s="119"/>
      <c r="W4" s="119"/>
      <c r="X4" s="119"/>
      <c r="Y4" s="120"/>
      <c r="AB4" s="118"/>
      <c r="AC4" s="119"/>
      <c r="AD4" s="119"/>
      <c r="AE4" s="119"/>
      <c r="AF4" s="119"/>
      <c r="AG4" s="118"/>
      <c r="AH4" s="119"/>
      <c r="AI4" s="119"/>
      <c r="AJ4" s="119"/>
      <c r="AK4" s="120"/>
    </row>
    <row r="5" spans="1:42" ht="42" customHeight="1" thickBot="1" x14ac:dyDescent="0.25">
      <c r="B5" s="11"/>
      <c r="C5" s="36"/>
      <c r="D5" s="37" t="s">
        <v>2</v>
      </c>
      <c r="E5" s="37" t="s">
        <v>6</v>
      </c>
      <c r="F5" s="37" t="s">
        <v>4</v>
      </c>
      <c r="G5" s="38" t="s">
        <v>3</v>
      </c>
      <c r="H5" s="38" t="s">
        <v>8</v>
      </c>
      <c r="I5" s="39" t="s">
        <v>7</v>
      </c>
      <c r="J5" s="40" t="s">
        <v>10</v>
      </c>
      <c r="K5" s="39" t="s">
        <v>9</v>
      </c>
      <c r="L5" s="39" t="s">
        <v>5</v>
      </c>
      <c r="M5" s="39" t="s">
        <v>11</v>
      </c>
      <c r="N5" s="41" t="s">
        <v>13</v>
      </c>
      <c r="P5" s="37" t="s">
        <v>2</v>
      </c>
      <c r="Q5" s="37" t="s">
        <v>6</v>
      </c>
      <c r="R5" s="37" t="s">
        <v>4</v>
      </c>
      <c r="S5" s="38" t="s">
        <v>3</v>
      </c>
      <c r="T5" s="38" t="s">
        <v>8</v>
      </c>
      <c r="U5" s="39" t="s">
        <v>7</v>
      </c>
      <c r="V5" s="40" t="s">
        <v>10</v>
      </c>
      <c r="W5" s="39" t="s">
        <v>9</v>
      </c>
      <c r="X5" s="39" t="s">
        <v>5</v>
      </c>
      <c r="Y5" s="39" t="s">
        <v>11</v>
      </c>
      <c r="Z5" s="41" t="s">
        <v>13</v>
      </c>
      <c r="AB5" s="37" t="s">
        <v>2</v>
      </c>
      <c r="AC5" s="37" t="s">
        <v>6</v>
      </c>
      <c r="AD5" s="37" t="s">
        <v>4</v>
      </c>
      <c r="AE5" s="38" t="s">
        <v>3</v>
      </c>
      <c r="AF5" s="38" t="s">
        <v>8</v>
      </c>
      <c r="AG5" s="39" t="s">
        <v>7</v>
      </c>
      <c r="AH5" s="40" t="s">
        <v>10</v>
      </c>
      <c r="AI5" s="39" t="s">
        <v>9</v>
      </c>
      <c r="AJ5" s="39" t="s">
        <v>5</v>
      </c>
      <c r="AK5" s="39" t="s">
        <v>11</v>
      </c>
      <c r="AL5" s="41" t="s">
        <v>13</v>
      </c>
      <c r="AN5" s="38" t="s">
        <v>8</v>
      </c>
      <c r="AO5" s="39" t="s">
        <v>11</v>
      </c>
      <c r="AP5" s="41" t="s">
        <v>13</v>
      </c>
    </row>
    <row r="6" spans="1:42" ht="13.5" thickBot="1" x14ac:dyDescent="0.25">
      <c r="A6" s="10">
        <f ca="1">IF(DAY(B6)=22,1,0)</f>
        <v>0</v>
      </c>
      <c r="B6" s="42">
        <f ca="1">TODAY()-13</f>
        <v>44643</v>
      </c>
      <c r="C6" s="43" t="str">
        <f ca="1">TEXT(B6,"ddd")</f>
        <v>יום ד</v>
      </c>
      <c r="D6" s="44"/>
      <c r="E6" s="44"/>
      <c r="F6" s="44"/>
      <c r="G6" s="45"/>
      <c r="H6" s="46"/>
      <c r="I6" s="47"/>
      <c r="J6" s="44"/>
      <c r="K6" s="44"/>
      <c r="L6" s="44"/>
      <c r="M6" s="44"/>
      <c r="N6" s="48">
        <v>100000</v>
      </c>
      <c r="P6" s="44"/>
      <c r="Q6" s="44"/>
      <c r="R6" s="44"/>
      <c r="S6" s="45"/>
      <c r="T6" s="46"/>
      <c r="U6" s="47"/>
      <c r="V6" s="44"/>
      <c r="W6" s="44"/>
      <c r="X6" s="44"/>
      <c r="Y6" s="44"/>
      <c r="Z6" s="48">
        <v>-250000</v>
      </c>
      <c r="AB6" s="44"/>
      <c r="AC6" s="44"/>
      <c r="AD6" s="44"/>
      <c r="AE6" s="45"/>
      <c r="AF6" s="46"/>
      <c r="AG6" s="47"/>
      <c r="AH6" s="44"/>
      <c r="AI6" s="44"/>
      <c r="AJ6" s="44"/>
      <c r="AK6" s="44"/>
      <c r="AL6" s="48">
        <v>-250000</v>
      </c>
      <c r="AN6" s="46"/>
      <c r="AO6" s="44"/>
      <c r="AP6" s="48">
        <f>+AL6+Z6+N6</f>
        <v>-400000</v>
      </c>
    </row>
    <row r="7" spans="1:42" ht="13.5" customHeight="1" thickBot="1" x14ac:dyDescent="0.25">
      <c r="A7" s="10">
        <f t="shared" ref="A7:A53" ca="1" si="0">IF(DAY(B7)=22,1,0)</f>
        <v>0</v>
      </c>
      <c r="B7" s="49">
        <f t="shared" ref="B7:B70" ca="1" si="1">B6+1</f>
        <v>44644</v>
      </c>
      <c r="C7" s="50" t="str">
        <f t="shared" ref="C7:C70" ca="1" si="2">TEXT(B7,"ddd")</f>
        <v>יום ה</v>
      </c>
      <c r="D7" s="51">
        <v>-10000</v>
      </c>
      <c r="E7" s="51"/>
      <c r="F7" s="51"/>
      <c r="G7" s="52"/>
      <c r="H7" s="53">
        <f>SUM(D7:G7)</f>
        <v>-10000</v>
      </c>
      <c r="I7" s="54"/>
      <c r="J7" s="51"/>
      <c r="K7" s="51"/>
      <c r="L7" s="51"/>
      <c r="M7" s="51">
        <f>SUM(I7:L7)</f>
        <v>0</v>
      </c>
      <c r="N7" s="55">
        <f>+N6+M7+H7</f>
        <v>90000</v>
      </c>
      <c r="P7" s="51">
        <v>-60000</v>
      </c>
      <c r="Q7" s="51"/>
      <c r="R7" s="51"/>
      <c r="S7" s="52"/>
      <c r="T7" s="53">
        <f>SUM(P7:S7)</f>
        <v>-60000</v>
      </c>
      <c r="U7" s="54"/>
      <c r="V7" s="51"/>
      <c r="W7" s="51"/>
      <c r="X7" s="51"/>
      <c r="Y7" s="51">
        <f>SUM(U7:X7)</f>
        <v>0</v>
      </c>
      <c r="Z7" s="55">
        <f>+Z6+Y7+T7</f>
        <v>-310000</v>
      </c>
      <c r="AB7" s="51">
        <v>-60000</v>
      </c>
      <c r="AC7" s="51"/>
      <c r="AD7" s="51"/>
      <c r="AE7" s="52"/>
      <c r="AF7" s="53">
        <f>SUM(AB7:AE7)</f>
        <v>-60000</v>
      </c>
      <c r="AG7" s="54"/>
      <c r="AH7" s="51"/>
      <c r="AI7" s="51"/>
      <c r="AJ7" s="51"/>
      <c r="AK7" s="51">
        <f>SUM(AG7:AJ7)</f>
        <v>0</v>
      </c>
      <c r="AL7" s="55">
        <f>+AL6+AK7+AF7</f>
        <v>-310000</v>
      </c>
      <c r="AN7" s="53">
        <f>SUM(H7,T7,AF7)</f>
        <v>-130000</v>
      </c>
      <c r="AO7" s="51">
        <f>SUM(M7,Y7,AK7)</f>
        <v>0</v>
      </c>
      <c r="AP7" s="55">
        <f>+AP6+AO7+AN7</f>
        <v>-530000</v>
      </c>
    </row>
    <row r="8" spans="1:42" ht="13.5" customHeight="1" thickBot="1" x14ac:dyDescent="0.25">
      <c r="A8" s="10">
        <f t="shared" ca="1" si="0"/>
        <v>0</v>
      </c>
      <c r="B8" s="49">
        <f t="shared" ca="1" si="1"/>
        <v>44645</v>
      </c>
      <c r="C8" s="50" t="str">
        <f t="shared" ca="1" si="2"/>
        <v>יום ו</v>
      </c>
      <c r="D8" s="51"/>
      <c r="E8" s="51"/>
      <c r="F8" s="51"/>
      <c r="G8" s="52"/>
      <c r="H8" s="53">
        <f t="shared" ref="H8:H71" si="3">SUM(D8:G8)</f>
        <v>0</v>
      </c>
      <c r="I8" s="54"/>
      <c r="J8" s="51"/>
      <c r="K8" s="51"/>
      <c r="L8" s="51"/>
      <c r="M8" s="51">
        <f t="shared" ref="M8:M71" si="4">SUM(I8:L8)</f>
        <v>0</v>
      </c>
      <c r="N8" s="55">
        <f t="shared" ref="N8:N71" si="5">+N7+M8+H8</f>
        <v>90000</v>
      </c>
      <c r="P8" s="51">
        <v>-126854</v>
      </c>
      <c r="Q8" s="51">
        <v>-254626</v>
      </c>
      <c r="R8" s="51"/>
      <c r="S8" s="52"/>
      <c r="T8" s="53">
        <f t="shared" ref="T8:T71" si="6">SUM(P8:S8)</f>
        <v>-381480</v>
      </c>
      <c r="U8" s="54"/>
      <c r="V8" s="51"/>
      <c r="W8" s="51">
        <v>35262</v>
      </c>
      <c r="X8" s="51"/>
      <c r="Y8" s="51">
        <f t="shared" ref="Y8:Y71" si="7">SUM(U8:X8)</f>
        <v>35262</v>
      </c>
      <c r="Z8" s="55">
        <f t="shared" ref="Z8:Z71" si="8">+Z7+Y8+T8</f>
        <v>-656218</v>
      </c>
      <c r="AB8" s="51"/>
      <c r="AC8" s="51"/>
      <c r="AD8" s="51"/>
      <c r="AE8" s="52"/>
      <c r="AF8" s="53">
        <f t="shared" ref="AF8:AF71" si="9">SUM(AB8:AE8)</f>
        <v>0</v>
      </c>
      <c r="AG8" s="54"/>
      <c r="AH8" s="51"/>
      <c r="AI8" s="51"/>
      <c r="AJ8" s="51"/>
      <c r="AK8" s="51">
        <f t="shared" ref="AK8:AK71" si="10">SUM(AG8:AJ8)</f>
        <v>0</v>
      </c>
      <c r="AL8" s="55">
        <f t="shared" ref="AL8:AL71" si="11">+AL7+AK8+AF8</f>
        <v>-310000</v>
      </c>
      <c r="AN8" s="53">
        <f t="shared" ref="AN8:AN71" si="12">SUM(H8,T8,AF8)</f>
        <v>-381480</v>
      </c>
      <c r="AO8" s="51">
        <f t="shared" ref="AO8:AO71" si="13">SUM(M8,Y8,AK8)</f>
        <v>35262</v>
      </c>
      <c r="AP8" s="55">
        <f t="shared" ref="AP8:AP71" si="14">+AP7+AO8+AN8</f>
        <v>-876218</v>
      </c>
    </row>
    <row r="9" spans="1:42" ht="13.5" customHeight="1" thickBot="1" x14ac:dyDescent="0.25">
      <c r="A9" s="10">
        <f t="shared" ca="1" si="0"/>
        <v>0</v>
      </c>
      <c r="B9" s="49">
        <f t="shared" ca="1" si="1"/>
        <v>44646</v>
      </c>
      <c r="C9" s="50" t="str">
        <f t="shared" ca="1" si="2"/>
        <v>שבת</v>
      </c>
      <c r="D9" s="51"/>
      <c r="E9" s="51">
        <v>-52000</v>
      </c>
      <c r="F9" s="51">
        <v>-24500</v>
      </c>
      <c r="G9" s="52"/>
      <c r="H9" s="53">
        <f t="shared" si="3"/>
        <v>-76500</v>
      </c>
      <c r="I9" s="54">
        <v>15000</v>
      </c>
      <c r="J9" s="51">
        <v>6000</v>
      </c>
      <c r="K9" s="51">
        <v>50000</v>
      </c>
      <c r="L9" s="51"/>
      <c r="M9" s="51">
        <f t="shared" si="4"/>
        <v>71000</v>
      </c>
      <c r="N9" s="55">
        <f t="shared" si="5"/>
        <v>84500</v>
      </c>
      <c r="P9" s="51"/>
      <c r="Q9" s="51"/>
      <c r="R9" s="51">
        <v>-25420</v>
      </c>
      <c r="S9" s="52"/>
      <c r="T9" s="53">
        <f t="shared" si="6"/>
        <v>-25420</v>
      </c>
      <c r="U9" s="54"/>
      <c r="V9" s="51">
        <v>10000</v>
      </c>
      <c r="W9" s="51">
        <v>120000</v>
      </c>
      <c r="X9" s="51"/>
      <c r="Y9" s="51">
        <f t="shared" si="7"/>
        <v>130000</v>
      </c>
      <c r="Z9" s="55">
        <f t="shared" si="8"/>
        <v>-551638</v>
      </c>
      <c r="AB9" s="51"/>
      <c r="AC9" s="51"/>
      <c r="AD9" s="51"/>
      <c r="AE9" s="52"/>
      <c r="AF9" s="53">
        <f t="shared" si="9"/>
        <v>0</v>
      </c>
      <c r="AG9" s="54"/>
      <c r="AH9" s="51"/>
      <c r="AI9" s="51"/>
      <c r="AJ9" s="51"/>
      <c r="AK9" s="51">
        <f t="shared" si="10"/>
        <v>0</v>
      </c>
      <c r="AL9" s="55">
        <f t="shared" si="11"/>
        <v>-310000</v>
      </c>
      <c r="AN9" s="53">
        <f t="shared" si="12"/>
        <v>-101920</v>
      </c>
      <c r="AO9" s="51">
        <f t="shared" si="13"/>
        <v>201000</v>
      </c>
      <c r="AP9" s="55">
        <f t="shared" si="14"/>
        <v>-777138</v>
      </c>
    </row>
    <row r="10" spans="1:42" ht="13.5" customHeight="1" thickBot="1" x14ac:dyDescent="0.25">
      <c r="A10" s="10">
        <f t="shared" ca="1" si="0"/>
        <v>0</v>
      </c>
      <c r="B10" s="49">
        <f t="shared" ca="1" si="1"/>
        <v>44647</v>
      </c>
      <c r="C10" s="50" t="str">
        <f t="shared" ca="1" si="2"/>
        <v>יום א</v>
      </c>
      <c r="D10" s="51">
        <v>-15268</v>
      </c>
      <c r="E10" s="51">
        <v>-8412</v>
      </c>
      <c r="F10" s="51">
        <v>-60000</v>
      </c>
      <c r="G10" s="52"/>
      <c r="H10" s="53">
        <f t="shared" si="3"/>
        <v>-83680</v>
      </c>
      <c r="I10" s="54">
        <v>58247</v>
      </c>
      <c r="J10" s="51"/>
      <c r="K10" s="51"/>
      <c r="L10" s="51"/>
      <c r="M10" s="51">
        <f t="shared" si="4"/>
        <v>58247</v>
      </c>
      <c r="N10" s="55">
        <f t="shared" si="5"/>
        <v>59067</v>
      </c>
      <c r="P10" s="51"/>
      <c r="Q10" s="51"/>
      <c r="R10" s="51"/>
      <c r="S10" s="52">
        <v>-62320</v>
      </c>
      <c r="T10" s="53">
        <f t="shared" si="6"/>
        <v>-62320</v>
      </c>
      <c r="U10" s="54">
        <v>150000</v>
      </c>
      <c r="V10" s="51"/>
      <c r="W10" s="51">
        <v>58000</v>
      </c>
      <c r="X10" s="51"/>
      <c r="Y10" s="51">
        <f t="shared" si="7"/>
        <v>208000</v>
      </c>
      <c r="Z10" s="55">
        <f t="shared" si="8"/>
        <v>-405958</v>
      </c>
      <c r="AB10" s="51"/>
      <c r="AC10" s="51"/>
      <c r="AD10" s="51"/>
      <c r="AE10" s="52"/>
      <c r="AF10" s="53">
        <f t="shared" si="9"/>
        <v>0</v>
      </c>
      <c r="AG10" s="54"/>
      <c r="AH10" s="51"/>
      <c r="AI10" s="51"/>
      <c r="AJ10" s="51"/>
      <c r="AK10" s="51">
        <f t="shared" si="10"/>
        <v>0</v>
      </c>
      <c r="AL10" s="55">
        <f t="shared" si="11"/>
        <v>-310000</v>
      </c>
      <c r="AN10" s="53">
        <f t="shared" si="12"/>
        <v>-146000</v>
      </c>
      <c r="AO10" s="51">
        <f t="shared" si="13"/>
        <v>266247</v>
      </c>
      <c r="AP10" s="55">
        <f t="shared" si="14"/>
        <v>-656891</v>
      </c>
    </row>
    <row r="11" spans="1:42" ht="13.5" customHeight="1" thickBot="1" x14ac:dyDescent="0.25">
      <c r="A11" s="10">
        <f t="shared" ca="1" si="0"/>
        <v>0</v>
      </c>
      <c r="B11" s="49">
        <f t="shared" ca="1" si="1"/>
        <v>44648</v>
      </c>
      <c r="C11" s="50" t="str">
        <f t="shared" ca="1" si="2"/>
        <v>יום ב</v>
      </c>
      <c r="D11" s="51"/>
      <c r="E11" s="51">
        <v>-62354</v>
      </c>
      <c r="F11" s="51"/>
      <c r="G11" s="52"/>
      <c r="H11" s="53">
        <f t="shared" si="3"/>
        <v>-62354</v>
      </c>
      <c r="I11" s="54"/>
      <c r="J11" s="51"/>
      <c r="K11" s="51">
        <v>142000</v>
      </c>
      <c r="L11" s="51"/>
      <c r="M11" s="51">
        <f t="shared" si="4"/>
        <v>142000</v>
      </c>
      <c r="N11" s="55">
        <f t="shared" si="5"/>
        <v>138713</v>
      </c>
      <c r="P11" s="51"/>
      <c r="Q11" s="51"/>
      <c r="R11" s="51"/>
      <c r="S11" s="52"/>
      <c r="T11" s="53">
        <f t="shared" si="6"/>
        <v>0</v>
      </c>
      <c r="U11" s="54"/>
      <c r="V11" s="51"/>
      <c r="W11" s="51"/>
      <c r="X11" s="51"/>
      <c r="Y11" s="51">
        <f t="shared" si="7"/>
        <v>0</v>
      </c>
      <c r="Z11" s="55">
        <f t="shared" si="8"/>
        <v>-405958</v>
      </c>
      <c r="AB11" s="51"/>
      <c r="AC11" s="51"/>
      <c r="AD11" s="51"/>
      <c r="AE11" s="52"/>
      <c r="AF11" s="53">
        <f t="shared" si="9"/>
        <v>0</v>
      </c>
      <c r="AG11" s="54"/>
      <c r="AH11" s="51"/>
      <c r="AI11" s="51"/>
      <c r="AJ11" s="51"/>
      <c r="AK11" s="51">
        <f t="shared" si="10"/>
        <v>0</v>
      </c>
      <c r="AL11" s="55">
        <f t="shared" si="11"/>
        <v>-310000</v>
      </c>
      <c r="AN11" s="53">
        <f t="shared" si="12"/>
        <v>-62354</v>
      </c>
      <c r="AO11" s="51">
        <f t="shared" si="13"/>
        <v>142000</v>
      </c>
      <c r="AP11" s="55">
        <f t="shared" si="14"/>
        <v>-577245</v>
      </c>
    </row>
    <row r="12" spans="1:42" ht="13.5" customHeight="1" thickBot="1" x14ac:dyDescent="0.25">
      <c r="A12" s="10">
        <f t="shared" ca="1" si="0"/>
        <v>0</v>
      </c>
      <c r="B12" s="49">
        <f t="shared" ca="1" si="1"/>
        <v>44649</v>
      </c>
      <c r="C12" s="50" t="str">
        <f t="shared" ca="1" si="2"/>
        <v>יום ג</v>
      </c>
      <c r="D12" s="51"/>
      <c r="E12" s="51"/>
      <c r="F12" s="51">
        <v>-98562</v>
      </c>
      <c r="G12" s="52"/>
      <c r="H12" s="53">
        <f t="shared" si="3"/>
        <v>-98562</v>
      </c>
      <c r="I12" s="54"/>
      <c r="J12" s="51">
        <v>56000</v>
      </c>
      <c r="K12" s="51"/>
      <c r="L12" s="51"/>
      <c r="M12" s="51">
        <f t="shared" si="4"/>
        <v>56000</v>
      </c>
      <c r="N12" s="55">
        <f t="shared" si="5"/>
        <v>96151</v>
      </c>
      <c r="P12" s="51"/>
      <c r="Q12" s="51"/>
      <c r="R12" s="51"/>
      <c r="S12" s="52"/>
      <c r="T12" s="53">
        <f t="shared" si="6"/>
        <v>0</v>
      </c>
      <c r="U12" s="54"/>
      <c r="V12" s="51"/>
      <c r="W12" s="51">
        <v>5</v>
      </c>
      <c r="X12" s="51"/>
      <c r="Y12" s="51">
        <f t="shared" si="7"/>
        <v>5</v>
      </c>
      <c r="Z12" s="55">
        <f t="shared" si="8"/>
        <v>-405953</v>
      </c>
      <c r="AB12" s="51"/>
      <c r="AC12" s="51"/>
      <c r="AD12" s="51"/>
      <c r="AE12" s="52"/>
      <c r="AF12" s="53">
        <f t="shared" si="9"/>
        <v>0</v>
      </c>
      <c r="AG12" s="54"/>
      <c r="AH12" s="51"/>
      <c r="AI12" s="51"/>
      <c r="AJ12" s="51"/>
      <c r="AK12" s="51">
        <f t="shared" si="10"/>
        <v>0</v>
      </c>
      <c r="AL12" s="55">
        <f t="shared" si="11"/>
        <v>-310000</v>
      </c>
      <c r="AN12" s="53">
        <f t="shared" si="12"/>
        <v>-98562</v>
      </c>
      <c r="AO12" s="51">
        <f t="shared" si="13"/>
        <v>56005</v>
      </c>
      <c r="AP12" s="55">
        <f t="shared" si="14"/>
        <v>-619802</v>
      </c>
    </row>
    <row r="13" spans="1:42" ht="13.5" customHeight="1" thickBot="1" x14ac:dyDescent="0.25">
      <c r="A13" s="10">
        <f t="shared" ca="1" si="0"/>
        <v>0</v>
      </c>
      <c r="B13" s="49">
        <f t="shared" ca="1" si="1"/>
        <v>44650</v>
      </c>
      <c r="C13" s="50" t="str">
        <f t="shared" ca="1" si="2"/>
        <v>יום ד</v>
      </c>
      <c r="D13" s="51"/>
      <c r="E13" s="51">
        <v>-40</v>
      </c>
      <c r="F13" s="51"/>
      <c r="G13" s="52"/>
      <c r="H13" s="53">
        <f t="shared" si="3"/>
        <v>-40</v>
      </c>
      <c r="I13" s="54"/>
      <c r="J13" s="51">
        <v>100</v>
      </c>
      <c r="K13" s="51"/>
      <c r="L13" s="51"/>
      <c r="M13" s="51">
        <f t="shared" si="4"/>
        <v>100</v>
      </c>
      <c r="N13" s="55">
        <f t="shared" si="5"/>
        <v>96211</v>
      </c>
      <c r="P13" s="51"/>
      <c r="Q13" s="51">
        <v>-95</v>
      </c>
      <c r="R13" s="51"/>
      <c r="S13" s="52"/>
      <c r="T13" s="53">
        <f t="shared" si="6"/>
        <v>-95</v>
      </c>
      <c r="U13" s="54"/>
      <c r="V13" s="51"/>
      <c r="W13" s="51">
        <v>96</v>
      </c>
      <c r="X13" s="51"/>
      <c r="Y13" s="51">
        <f t="shared" si="7"/>
        <v>96</v>
      </c>
      <c r="Z13" s="55">
        <f t="shared" si="8"/>
        <v>-405952</v>
      </c>
      <c r="AB13" s="51"/>
      <c r="AC13" s="51"/>
      <c r="AD13" s="51"/>
      <c r="AE13" s="52"/>
      <c r="AF13" s="53">
        <f t="shared" si="9"/>
        <v>0</v>
      </c>
      <c r="AG13" s="54"/>
      <c r="AH13" s="51"/>
      <c r="AI13" s="51"/>
      <c r="AJ13" s="51"/>
      <c r="AK13" s="51">
        <f t="shared" si="10"/>
        <v>0</v>
      </c>
      <c r="AL13" s="55">
        <f t="shared" si="11"/>
        <v>-310000</v>
      </c>
      <c r="AN13" s="53">
        <f t="shared" si="12"/>
        <v>-135</v>
      </c>
      <c r="AO13" s="51">
        <f t="shared" si="13"/>
        <v>196</v>
      </c>
      <c r="AP13" s="55">
        <f t="shared" si="14"/>
        <v>-619741</v>
      </c>
    </row>
    <row r="14" spans="1:42" ht="13.5" customHeight="1" thickBot="1" x14ac:dyDescent="0.25">
      <c r="A14" s="10">
        <f t="shared" ca="1" si="0"/>
        <v>0</v>
      </c>
      <c r="B14" s="49">
        <f t="shared" ca="1" si="1"/>
        <v>44651</v>
      </c>
      <c r="C14" s="50" t="str">
        <f t="shared" ca="1" si="2"/>
        <v>יום ה</v>
      </c>
      <c r="D14" s="51"/>
      <c r="E14" s="51">
        <v>-50</v>
      </c>
      <c r="F14" s="51"/>
      <c r="G14" s="52"/>
      <c r="H14" s="53">
        <f t="shared" si="3"/>
        <v>-50</v>
      </c>
      <c r="I14" s="54"/>
      <c r="J14" s="51">
        <v>100</v>
      </c>
      <c r="K14" s="51"/>
      <c r="L14" s="51"/>
      <c r="M14" s="51">
        <f t="shared" si="4"/>
        <v>100</v>
      </c>
      <c r="N14" s="55">
        <f t="shared" si="5"/>
        <v>96261</v>
      </c>
      <c r="P14" s="51"/>
      <c r="Q14" s="51">
        <v>-84</v>
      </c>
      <c r="R14" s="51"/>
      <c r="S14" s="52"/>
      <c r="T14" s="53">
        <f t="shared" si="6"/>
        <v>-84</v>
      </c>
      <c r="U14" s="54"/>
      <c r="V14" s="51"/>
      <c r="W14" s="51">
        <v>845</v>
      </c>
      <c r="X14" s="51"/>
      <c r="Y14" s="51">
        <f t="shared" si="7"/>
        <v>845</v>
      </c>
      <c r="Z14" s="55">
        <f t="shared" si="8"/>
        <v>-405191</v>
      </c>
      <c r="AB14" s="51"/>
      <c r="AC14" s="51"/>
      <c r="AD14" s="51"/>
      <c r="AE14" s="52"/>
      <c r="AF14" s="53">
        <f t="shared" si="9"/>
        <v>0</v>
      </c>
      <c r="AG14" s="54"/>
      <c r="AH14" s="51"/>
      <c r="AI14" s="51"/>
      <c r="AJ14" s="51"/>
      <c r="AK14" s="51">
        <f t="shared" si="10"/>
        <v>0</v>
      </c>
      <c r="AL14" s="55">
        <f t="shared" si="11"/>
        <v>-310000</v>
      </c>
      <c r="AN14" s="53">
        <f t="shared" si="12"/>
        <v>-134</v>
      </c>
      <c r="AO14" s="51">
        <f t="shared" si="13"/>
        <v>945</v>
      </c>
      <c r="AP14" s="55">
        <f t="shared" si="14"/>
        <v>-618930</v>
      </c>
    </row>
    <row r="15" spans="1:42" ht="13.5" customHeight="1" thickBot="1" x14ac:dyDescent="0.25">
      <c r="A15" s="10">
        <f t="shared" ca="1" si="0"/>
        <v>0</v>
      </c>
      <c r="B15" s="49">
        <f t="shared" ca="1" si="1"/>
        <v>44652</v>
      </c>
      <c r="C15" s="50" t="str">
        <f t="shared" ca="1" si="2"/>
        <v>יום ו</v>
      </c>
      <c r="D15" s="51"/>
      <c r="E15" s="51">
        <v>-60</v>
      </c>
      <c r="F15" s="51"/>
      <c r="G15" s="52"/>
      <c r="H15" s="53">
        <f t="shared" si="3"/>
        <v>-60</v>
      </c>
      <c r="I15" s="54"/>
      <c r="J15" s="51">
        <v>120</v>
      </c>
      <c r="K15" s="51"/>
      <c r="L15" s="51"/>
      <c r="M15" s="51">
        <f t="shared" si="4"/>
        <v>120</v>
      </c>
      <c r="N15" s="55">
        <f t="shared" si="5"/>
        <v>96321</v>
      </c>
      <c r="P15" s="51"/>
      <c r="Q15" s="51">
        <v>-32</v>
      </c>
      <c r="R15" s="51"/>
      <c r="S15" s="52"/>
      <c r="T15" s="53">
        <f t="shared" si="6"/>
        <v>-32</v>
      </c>
      <c r="U15" s="54"/>
      <c r="V15" s="51"/>
      <c r="W15" s="51"/>
      <c r="X15" s="51"/>
      <c r="Y15" s="51">
        <f t="shared" si="7"/>
        <v>0</v>
      </c>
      <c r="Z15" s="55">
        <f t="shared" si="8"/>
        <v>-405223</v>
      </c>
      <c r="AB15" s="51"/>
      <c r="AC15" s="51"/>
      <c r="AD15" s="51"/>
      <c r="AE15" s="52"/>
      <c r="AF15" s="53">
        <f t="shared" si="9"/>
        <v>0</v>
      </c>
      <c r="AG15" s="54"/>
      <c r="AH15" s="51"/>
      <c r="AI15" s="51"/>
      <c r="AJ15" s="51"/>
      <c r="AK15" s="51">
        <f t="shared" si="10"/>
        <v>0</v>
      </c>
      <c r="AL15" s="55">
        <f t="shared" si="11"/>
        <v>-310000</v>
      </c>
      <c r="AN15" s="53">
        <f t="shared" si="12"/>
        <v>-92</v>
      </c>
      <c r="AO15" s="51">
        <f t="shared" si="13"/>
        <v>120</v>
      </c>
      <c r="AP15" s="55">
        <f t="shared" si="14"/>
        <v>-618902</v>
      </c>
    </row>
    <row r="16" spans="1:42" ht="13.5" customHeight="1" thickBot="1" x14ac:dyDescent="0.25">
      <c r="A16" s="10">
        <f t="shared" ca="1" si="0"/>
        <v>0</v>
      </c>
      <c r="B16" s="49">
        <f t="shared" ca="1" si="1"/>
        <v>44653</v>
      </c>
      <c r="C16" s="50" t="str">
        <f t="shared" ca="1" si="2"/>
        <v>שבת</v>
      </c>
      <c r="D16" s="51"/>
      <c r="E16" s="51">
        <v>-70</v>
      </c>
      <c r="F16" s="51"/>
      <c r="G16" s="52"/>
      <c r="H16" s="53">
        <f t="shared" si="3"/>
        <v>-70</v>
      </c>
      <c r="I16" s="54"/>
      <c r="J16" s="51">
        <v>130</v>
      </c>
      <c r="K16" s="51"/>
      <c r="L16" s="51"/>
      <c r="M16" s="51">
        <f t="shared" si="4"/>
        <v>130</v>
      </c>
      <c r="N16" s="55">
        <f t="shared" si="5"/>
        <v>96381</v>
      </c>
      <c r="P16" s="51"/>
      <c r="Q16" s="51"/>
      <c r="R16" s="51"/>
      <c r="S16" s="52"/>
      <c r="T16" s="53">
        <f t="shared" si="6"/>
        <v>0</v>
      </c>
      <c r="U16" s="54"/>
      <c r="V16" s="51"/>
      <c r="W16" s="51"/>
      <c r="X16" s="51"/>
      <c r="Y16" s="51">
        <f t="shared" si="7"/>
        <v>0</v>
      </c>
      <c r="Z16" s="55">
        <f t="shared" si="8"/>
        <v>-405223</v>
      </c>
      <c r="AB16" s="51"/>
      <c r="AC16" s="51"/>
      <c r="AD16" s="51"/>
      <c r="AE16" s="52"/>
      <c r="AF16" s="53">
        <f t="shared" si="9"/>
        <v>0</v>
      </c>
      <c r="AG16" s="54"/>
      <c r="AH16" s="51"/>
      <c r="AI16" s="51"/>
      <c r="AJ16" s="51"/>
      <c r="AK16" s="51">
        <f t="shared" si="10"/>
        <v>0</v>
      </c>
      <c r="AL16" s="55">
        <f t="shared" si="11"/>
        <v>-310000</v>
      </c>
      <c r="AN16" s="53">
        <f t="shared" si="12"/>
        <v>-70</v>
      </c>
      <c r="AO16" s="51">
        <f t="shared" si="13"/>
        <v>130</v>
      </c>
      <c r="AP16" s="55">
        <f t="shared" si="14"/>
        <v>-618842</v>
      </c>
    </row>
    <row r="17" spans="1:42" ht="13.5" customHeight="1" thickBot="1" x14ac:dyDescent="0.25">
      <c r="A17" s="10">
        <f t="shared" ca="1" si="0"/>
        <v>0</v>
      </c>
      <c r="B17" s="49">
        <f t="shared" ca="1" si="1"/>
        <v>44654</v>
      </c>
      <c r="C17" s="50" t="str">
        <f t="shared" ca="1" si="2"/>
        <v>יום א</v>
      </c>
      <c r="D17" s="51"/>
      <c r="E17" s="51">
        <v>-80</v>
      </c>
      <c r="F17" s="51"/>
      <c r="G17" s="52"/>
      <c r="H17" s="53">
        <f t="shared" si="3"/>
        <v>-80</v>
      </c>
      <c r="I17" s="54"/>
      <c r="J17" s="51">
        <v>140</v>
      </c>
      <c r="K17" s="51"/>
      <c r="L17" s="51"/>
      <c r="M17" s="51">
        <f t="shared" si="4"/>
        <v>140</v>
      </c>
      <c r="N17" s="55">
        <f t="shared" si="5"/>
        <v>96441</v>
      </c>
      <c r="P17" s="51"/>
      <c r="Q17" s="51"/>
      <c r="R17" s="51"/>
      <c r="S17" s="52"/>
      <c r="T17" s="53">
        <f t="shared" si="6"/>
        <v>0</v>
      </c>
      <c r="U17" s="54"/>
      <c r="V17" s="51"/>
      <c r="W17" s="51"/>
      <c r="X17" s="51"/>
      <c r="Y17" s="51">
        <f t="shared" si="7"/>
        <v>0</v>
      </c>
      <c r="Z17" s="55">
        <f t="shared" si="8"/>
        <v>-405223</v>
      </c>
      <c r="AB17" s="51"/>
      <c r="AC17" s="51"/>
      <c r="AD17" s="51"/>
      <c r="AE17" s="52"/>
      <c r="AF17" s="53">
        <f t="shared" si="9"/>
        <v>0</v>
      </c>
      <c r="AG17" s="54"/>
      <c r="AH17" s="51"/>
      <c r="AI17" s="51"/>
      <c r="AJ17" s="51"/>
      <c r="AK17" s="51">
        <f t="shared" si="10"/>
        <v>0</v>
      </c>
      <c r="AL17" s="55">
        <f t="shared" si="11"/>
        <v>-310000</v>
      </c>
      <c r="AN17" s="53">
        <f t="shared" si="12"/>
        <v>-80</v>
      </c>
      <c r="AO17" s="51">
        <f t="shared" si="13"/>
        <v>140</v>
      </c>
      <c r="AP17" s="55">
        <f t="shared" si="14"/>
        <v>-618782</v>
      </c>
    </row>
    <row r="18" spans="1:42" ht="13.5" customHeight="1" thickBot="1" x14ac:dyDescent="0.25">
      <c r="A18" s="10">
        <f t="shared" ca="1" si="0"/>
        <v>0</v>
      </c>
      <c r="B18" s="49">
        <f t="shared" ca="1" si="1"/>
        <v>44655</v>
      </c>
      <c r="C18" s="50" t="str">
        <f t="shared" ca="1" si="2"/>
        <v>יום ב</v>
      </c>
      <c r="D18" s="51"/>
      <c r="E18" s="51">
        <v>-90</v>
      </c>
      <c r="F18" s="51"/>
      <c r="G18" s="52"/>
      <c r="H18" s="53">
        <f t="shared" si="3"/>
        <v>-90</v>
      </c>
      <c r="I18" s="54"/>
      <c r="J18" s="51"/>
      <c r="K18" s="51"/>
      <c r="L18" s="51"/>
      <c r="M18" s="51">
        <f t="shared" si="4"/>
        <v>0</v>
      </c>
      <c r="N18" s="55">
        <f t="shared" si="5"/>
        <v>96351</v>
      </c>
      <c r="P18" s="51"/>
      <c r="Q18" s="51"/>
      <c r="R18" s="51"/>
      <c r="S18" s="52"/>
      <c r="T18" s="53">
        <f t="shared" si="6"/>
        <v>0</v>
      </c>
      <c r="U18" s="54"/>
      <c r="V18" s="51"/>
      <c r="W18" s="51"/>
      <c r="X18" s="51"/>
      <c r="Y18" s="51">
        <f t="shared" si="7"/>
        <v>0</v>
      </c>
      <c r="Z18" s="55">
        <f t="shared" si="8"/>
        <v>-405223</v>
      </c>
      <c r="AB18" s="51"/>
      <c r="AC18" s="51"/>
      <c r="AD18" s="51"/>
      <c r="AE18" s="52"/>
      <c r="AF18" s="53">
        <f t="shared" si="9"/>
        <v>0</v>
      </c>
      <c r="AG18" s="54"/>
      <c r="AH18" s="51"/>
      <c r="AI18" s="51"/>
      <c r="AJ18" s="51"/>
      <c r="AK18" s="51">
        <f t="shared" si="10"/>
        <v>0</v>
      </c>
      <c r="AL18" s="55">
        <f t="shared" si="11"/>
        <v>-310000</v>
      </c>
      <c r="AN18" s="53">
        <f t="shared" si="12"/>
        <v>-90</v>
      </c>
      <c r="AO18" s="51">
        <f t="shared" si="13"/>
        <v>0</v>
      </c>
      <c r="AP18" s="55">
        <f t="shared" si="14"/>
        <v>-618872</v>
      </c>
    </row>
    <row r="19" spans="1:42" ht="13.5" customHeight="1" thickBot="1" x14ac:dyDescent="0.25">
      <c r="A19" s="10">
        <f t="shared" ca="1" si="0"/>
        <v>0</v>
      </c>
      <c r="B19" s="49">
        <f t="shared" ca="1" si="1"/>
        <v>44656</v>
      </c>
      <c r="C19" s="50" t="str">
        <f t="shared" ca="1" si="2"/>
        <v>יום ג</v>
      </c>
      <c r="D19" s="51">
        <v>-15268</v>
      </c>
      <c r="E19" s="51">
        <v>-8412</v>
      </c>
      <c r="F19" s="51">
        <v>-60000</v>
      </c>
      <c r="G19" s="52"/>
      <c r="H19" s="53">
        <f t="shared" si="3"/>
        <v>-83680</v>
      </c>
      <c r="I19" s="54">
        <v>58247</v>
      </c>
      <c r="J19" s="51"/>
      <c r="K19" s="51"/>
      <c r="L19" s="51"/>
      <c r="M19" s="51">
        <f t="shared" si="4"/>
        <v>58247</v>
      </c>
      <c r="N19" s="55">
        <f t="shared" si="5"/>
        <v>70918</v>
      </c>
      <c r="P19" s="51">
        <v>-126854</v>
      </c>
      <c r="Q19" s="51">
        <v>-254626</v>
      </c>
      <c r="R19" s="51"/>
      <c r="S19" s="52"/>
      <c r="T19" s="53">
        <f t="shared" si="6"/>
        <v>-381480</v>
      </c>
      <c r="U19" s="54"/>
      <c r="V19" s="51"/>
      <c r="W19" s="51">
        <v>35262</v>
      </c>
      <c r="X19" s="51"/>
      <c r="Y19" s="51">
        <f t="shared" si="7"/>
        <v>35262</v>
      </c>
      <c r="Z19" s="55">
        <f t="shared" si="8"/>
        <v>-751441</v>
      </c>
      <c r="AB19" s="51">
        <v>-126854</v>
      </c>
      <c r="AC19" s="51">
        <v>-235401</v>
      </c>
      <c r="AD19" s="51"/>
      <c r="AE19" s="52"/>
      <c r="AF19" s="53">
        <f t="shared" si="9"/>
        <v>-362255</v>
      </c>
      <c r="AG19" s="54"/>
      <c r="AH19" s="51">
        <v>260000</v>
      </c>
      <c r="AI19" s="51">
        <v>35262</v>
      </c>
      <c r="AJ19" s="51">
        <v>200000</v>
      </c>
      <c r="AK19" s="51">
        <f t="shared" si="10"/>
        <v>495262</v>
      </c>
      <c r="AL19" s="55">
        <f t="shared" si="11"/>
        <v>-176993</v>
      </c>
      <c r="AN19" s="53">
        <f t="shared" si="12"/>
        <v>-827415</v>
      </c>
      <c r="AO19" s="51">
        <f t="shared" si="13"/>
        <v>588771</v>
      </c>
      <c r="AP19" s="55">
        <f t="shared" si="14"/>
        <v>-857516</v>
      </c>
    </row>
    <row r="20" spans="1:42" ht="13.5" customHeight="1" thickBot="1" x14ac:dyDescent="0.25">
      <c r="A20" s="10">
        <f t="shared" ca="1" si="0"/>
        <v>0</v>
      </c>
      <c r="B20" s="49">
        <f t="shared" ca="1" si="1"/>
        <v>44657</v>
      </c>
      <c r="C20" s="50" t="str">
        <f t="shared" ca="1" si="2"/>
        <v>יום ד</v>
      </c>
      <c r="D20" s="51"/>
      <c r="E20" s="51">
        <v>-62354</v>
      </c>
      <c r="F20" s="51"/>
      <c r="G20" s="52"/>
      <c r="H20" s="53">
        <f t="shared" si="3"/>
        <v>-62354</v>
      </c>
      <c r="I20" s="54"/>
      <c r="J20" s="51"/>
      <c r="K20" s="51">
        <v>142000</v>
      </c>
      <c r="L20" s="51"/>
      <c r="M20" s="51">
        <f t="shared" si="4"/>
        <v>142000</v>
      </c>
      <c r="N20" s="55">
        <f t="shared" si="5"/>
        <v>150564</v>
      </c>
      <c r="P20" s="51"/>
      <c r="Q20" s="51"/>
      <c r="R20" s="51">
        <v>-25420</v>
      </c>
      <c r="S20" s="52"/>
      <c r="T20" s="53">
        <f t="shared" si="6"/>
        <v>-25420</v>
      </c>
      <c r="U20" s="54">
        <v>98000</v>
      </c>
      <c r="V20" s="51">
        <v>20000</v>
      </c>
      <c r="W20" s="51"/>
      <c r="X20" s="51"/>
      <c r="Y20" s="51">
        <f t="shared" si="7"/>
        <v>118000</v>
      </c>
      <c r="Z20" s="55">
        <f t="shared" si="8"/>
        <v>-658861</v>
      </c>
      <c r="AB20" s="51"/>
      <c r="AC20" s="51"/>
      <c r="AD20" s="51">
        <v>-26542</v>
      </c>
      <c r="AE20" s="52"/>
      <c r="AF20" s="53">
        <f t="shared" si="9"/>
        <v>-26542</v>
      </c>
      <c r="AG20" s="54"/>
      <c r="AH20" s="51">
        <v>98000</v>
      </c>
      <c r="AI20" s="51">
        <v>6222</v>
      </c>
      <c r="AJ20" s="51"/>
      <c r="AK20" s="51">
        <f t="shared" si="10"/>
        <v>104222</v>
      </c>
      <c r="AL20" s="55">
        <f t="shared" si="11"/>
        <v>-99313</v>
      </c>
      <c r="AN20" s="53">
        <f t="shared" si="12"/>
        <v>-114316</v>
      </c>
      <c r="AO20" s="51">
        <f t="shared" si="13"/>
        <v>364222</v>
      </c>
      <c r="AP20" s="55">
        <f t="shared" si="14"/>
        <v>-607610</v>
      </c>
    </row>
    <row r="21" spans="1:42" ht="13.5" customHeight="1" thickBot="1" x14ac:dyDescent="0.25">
      <c r="A21" s="10">
        <f t="shared" ca="1" si="0"/>
        <v>0</v>
      </c>
      <c r="B21" s="49">
        <f t="shared" ca="1" si="1"/>
        <v>44658</v>
      </c>
      <c r="C21" s="50" t="str">
        <f t="shared" ca="1" si="2"/>
        <v>יום ה</v>
      </c>
      <c r="D21" s="51"/>
      <c r="E21" s="51"/>
      <c r="F21" s="51">
        <v>-98562</v>
      </c>
      <c r="G21" s="52"/>
      <c r="H21" s="53">
        <f t="shared" si="3"/>
        <v>-98562</v>
      </c>
      <c r="I21" s="54"/>
      <c r="J21" s="51">
        <v>56000</v>
      </c>
      <c r="K21" s="51"/>
      <c r="L21" s="51"/>
      <c r="M21" s="51">
        <f t="shared" si="4"/>
        <v>56000</v>
      </c>
      <c r="N21" s="55">
        <f t="shared" si="5"/>
        <v>108002</v>
      </c>
      <c r="P21" s="51"/>
      <c r="Q21" s="51"/>
      <c r="R21" s="51"/>
      <c r="S21" s="52">
        <v>-62320</v>
      </c>
      <c r="T21" s="53">
        <f t="shared" si="6"/>
        <v>-62320</v>
      </c>
      <c r="U21" s="54"/>
      <c r="V21" s="51"/>
      <c r="W21" s="51">
        <v>58000</v>
      </c>
      <c r="X21" s="51">
        <v>200000</v>
      </c>
      <c r="Y21" s="51">
        <f t="shared" si="7"/>
        <v>258000</v>
      </c>
      <c r="Z21" s="55">
        <f t="shared" si="8"/>
        <v>-463181</v>
      </c>
      <c r="AB21" s="51">
        <v>-200000</v>
      </c>
      <c r="AC21" s="51">
        <v>-350000</v>
      </c>
      <c r="AD21" s="51"/>
      <c r="AE21" s="52">
        <v>-62320</v>
      </c>
      <c r="AF21" s="53">
        <f t="shared" si="9"/>
        <v>-612320</v>
      </c>
      <c r="AG21" s="54"/>
      <c r="AH21" s="51">
        <v>856</v>
      </c>
      <c r="AI21" s="51">
        <v>58000</v>
      </c>
      <c r="AJ21" s="51"/>
      <c r="AK21" s="51">
        <f t="shared" si="10"/>
        <v>58856</v>
      </c>
      <c r="AL21" s="55">
        <f t="shared" si="11"/>
        <v>-652777</v>
      </c>
      <c r="AN21" s="53">
        <f t="shared" si="12"/>
        <v>-773202</v>
      </c>
      <c r="AO21" s="51">
        <f t="shared" si="13"/>
        <v>372856</v>
      </c>
      <c r="AP21" s="55">
        <f t="shared" si="14"/>
        <v>-1007956</v>
      </c>
    </row>
    <row r="22" spans="1:42" ht="13.5" customHeight="1" thickBot="1" x14ac:dyDescent="0.25">
      <c r="A22" s="10">
        <f t="shared" ca="1" si="0"/>
        <v>0</v>
      </c>
      <c r="B22" s="49">
        <f t="shared" ca="1" si="1"/>
        <v>44659</v>
      </c>
      <c r="C22" s="50" t="str">
        <f t="shared" ca="1" si="2"/>
        <v>יום ו</v>
      </c>
      <c r="D22" s="51"/>
      <c r="E22" s="51">
        <v>-40</v>
      </c>
      <c r="F22" s="51"/>
      <c r="G22" s="52"/>
      <c r="H22" s="53">
        <f t="shared" si="3"/>
        <v>-40</v>
      </c>
      <c r="I22" s="54"/>
      <c r="J22" s="51">
        <v>100</v>
      </c>
      <c r="K22" s="51"/>
      <c r="L22" s="51"/>
      <c r="M22" s="51">
        <f t="shared" si="4"/>
        <v>100</v>
      </c>
      <c r="N22" s="55">
        <f t="shared" si="5"/>
        <v>108062</v>
      </c>
      <c r="P22" s="51"/>
      <c r="Q22" s="51"/>
      <c r="R22" s="51"/>
      <c r="S22" s="52"/>
      <c r="T22" s="53">
        <f t="shared" si="6"/>
        <v>0</v>
      </c>
      <c r="U22" s="54"/>
      <c r="V22" s="51"/>
      <c r="W22" s="51"/>
      <c r="X22" s="51"/>
      <c r="Y22" s="51">
        <f t="shared" si="7"/>
        <v>0</v>
      </c>
      <c r="Z22" s="55">
        <f t="shared" si="8"/>
        <v>-463181</v>
      </c>
      <c r="AB22" s="51"/>
      <c r="AC22" s="51"/>
      <c r="AD22" s="51"/>
      <c r="AE22" s="52"/>
      <c r="AF22" s="53">
        <f t="shared" si="9"/>
        <v>0</v>
      </c>
      <c r="AG22" s="54"/>
      <c r="AH22" s="51"/>
      <c r="AI22" s="51"/>
      <c r="AJ22" s="51"/>
      <c r="AK22" s="51">
        <f t="shared" si="10"/>
        <v>0</v>
      </c>
      <c r="AL22" s="55">
        <f t="shared" si="11"/>
        <v>-652777</v>
      </c>
      <c r="AN22" s="53">
        <f t="shared" si="12"/>
        <v>-40</v>
      </c>
      <c r="AO22" s="51">
        <f t="shared" si="13"/>
        <v>100</v>
      </c>
      <c r="AP22" s="55">
        <f t="shared" si="14"/>
        <v>-1007896</v>
      </c>
    </row>
    <row r="23" spans="1:42" ht="13.5" customHeight="1" thickBot="1" x14ac:dyDescent="0.25">
      <c r="A23" s="10">
        <f t="shared" ca="1" si="0"/>
        <v>0</v>
      </c>
      <c r="B23" s="49">
        <f t="shared" ca="1" si="1"/>
        <v>44660</v>
      </c>
      <c r="C23" s="50" t="str">
        <f t="shared" ca="1" si="2"/>
        <v>שבת</v>
      </c>
      <c r="D23" s="51"/>
      <c r="E23" s="51">
        <v>-50</v>
      </c>
      <c r="F23" s="51"/>
      <c r="G23" s="52"/>
      <c r="H23" s="53">
        <f t="shared" si="3"/>
        <v>-50</v>
      </c>
      <c r="I23" s="54"/>
      <c r="J23" s="51">
        <v>100</v>
      </c>
      <c r="K23" s="51"/>
      <c r="L23" s="51"/>
      <c r="M23" s="51">
        <f t="shared" si="4"/>
        <v>100</v>
      </c>
      <c r="N23" s="55">
        <f t="shared" si="5"/>
        <v>108112</v>
      </c>
      <c r="P23" s="51"/>
      <c r="Q23" s="51"/>
      <c r="R23" s="51"/>
      <c r="S23" s="52"/>
      <c r="T23" s="53">
        <f t="shared" si="6"/>
        <v>0</v>
      </c>
      <c r="U23" s="54">
        <v>150000</v>
      </c>
      <c r="V23" s="51"/>
      <c r="W23" s="51">
        <v>5</v>
      </c>
      <c r="X23" s="51"/>
      <c r="Y23" s="51">
        <f t="shared" si="7"/>
        <v>150005</v>
      </c>
      <c r="Z23" s="55">
        <f t="shared" si="8"/>
        <v>-313176</v>
      </c>
      <c r="AB23" s="51"/>
      <c r="AC23" s="51"/>
      <c r="AD23" s="51">
        <v>-854</v>
      </c>
      <c r="AE23" s="52"/>
      <c r="AF23" s="53">
        <f t="shared" si="9"/>
        <v>-854</v>
      </c>
      <c r="AG23" s="54"/>
      <c r="AH23" s="51">
        <v>244600</v>
      </c>
      <c r="AI23" s="51">
        <v>220022</v>
      </c>
      <c r="AJ23" s="51"/>
      <c r="AK23" s="51">
        <f t="shared" si="10"/>
        <v>464622</v>
      </c>
      <c r="AL23" s="55">
        <f t="shared" si="11"/>
        <v>-189009</v>
      </c>
      <c r="AN23" s="53">
        <f t="shared" si="12"/>
        <v>-904</v>
      </c>
      <c r="AO23" s="51">
        <f t="shared" si="13"/>
        <v>614727</v>
      </c>
      <c r="AP23" s="55">
        <f t="shared" si="14"/>
        <v>-394073</v>
      </c>
    </row>
    <row r="24" spans="1:42" ht="13.5" customHeight="1" thickBot="1" x14ac:dyDescent="0.25">
      <c r="A24" s="10">
        <f t="shared" ca="1" si="0"/>
        <v>0</v>
      </c>
      <c r="B24" s="49">
        <f t="shared" ca="1" si="1"/>
        <v>44661</v>
      </c>
      <c r="C24" s="50" t="str">
        <f t="shared" ca="1" si="2"/>
        <v>יום א</v>
      </c>
      <c r="D24" s="51"/>
      <c r="E24" s="51">
        <v>-60</v>
      </c>
      <c r="F24" s="51"/>
      <c r="G24" s="52"/>
      <c r="H24" s="53">
        <f t="shared" si="3"/>
        <v>-60</v>
      </c>
      <c r="I24" s="54"/>
      <c r="J24" s="51">
        <v>120</v>
      </c>
      <c r="K24" s="51"/>
      <c r="L24" s="51"/>
      <c r="M24" s="51">
        <f t="shared" si="4"/>
        <v>120</v>
      </c>
      <c r="N24" s="55">
        <f t="shared" si="5"/>
        <v>108172</v>
      </c>
      <c r="P24" s="51"/>
      <c r="Q24" s="51">
        <v>-95</v>
      </c>
      <c r="R24" s="51"/>
      <c r="S24" s="52"/>
      <c r="T24" s="53">
        <f t="shared" si="6"/>
        <v>-95</v>
      </c>
      <c r="U24" s="54"/>
      <c r="V24" s="51"/>
      <c r="W24" s="51">
        <v>96</v>
      </c>
      <c r="X24" s="51"/>
      <c r="Y24" s="51">
        <f t="shared" si="7"/>
        <v>96</v>
      </c>
      <c r="Z24" s="55">
        <f t="shared" si="8"/>
        <v>-313175</v>
      </c>
      <c r="AB24" s="51"/>
      <c r="AC24" s="51"/>
      <c r="AD24" s="51"/>
      <c r="AE24" s="52"/>
      <c r="AF24" s="53">
        <f t="shared" si="9"/>
        <v>0</v>
      </c>
      <c r="AG24" s="54"/>
      <c r="AH24" s="51"/>
      <c r="AI24" s="51">
        <v>965</v>
      </c>
      <c r="AJ24" s="51"/>
      <c r="AK24" s="51">
        <f t="shared" si="10"/>
        <v>965</v>
      </c>
      <c r="AL24" s="55">
        <f t="shared" si="11"/>
        <v>-188044</v>
      </c>
      <c r="AN24" s="53">
        <f t="shared" si="12"/>
        <v>-155</v>
      </c>
      <c r="AO24" s="51">
        <f t="shared" si="13"/>
        <v>1181</v>
      </c>
      <c r="AP24" s="55">
        <f t="shared" si="14"/>
        <v>-393047</v>
      </c>
    </row>
    <row r="25" spans="1:42" ht="13.5" customHeight="1" thickBot="1" x14ac:dyDescent="0.25">
      <c r="A25" s="10">
        <f t="shared" ca="1" si="0"/>
        <v>0</v>
      </c>
      <c r="B25" s="49">
        <f t="shared" ca="1" si="1"/>
        <v>44662</v>
      </c>
      <c r="C25" s="50" t="str">
        <f t="shared" ca="1" si="2"/>
        <v>יום ב</v>
      </c>
      <c r="D25" s="51"/>
      <c r="E25" s="51">
        <v>-70</v>
      </c>
      <c r="F25" s="51"/>
      <c r="G25" s="52"/>
      <c r="H25" s="53">
        <f t="shared" si="3"/>
        <v>-70</v>
      </c>
      <c r="I25" s="54"/>
      <c r="J25" s="51">
        <v>130</v>
      </c>
      <c r="K25" s="51"/>
      <c r="L25" s="51"/>
      <c r="M25" s="51">
        <f t="shared" si="4"/>
        <v>130</v>
      </c>
      <c r="N25" s="55">
        <f t="shared" si="5"/>
        <v>108232</v>
      </c>
      <c r="P25" s="51"/>
      <c r="Q25" s="51">
        <v>-84</v>
      </c>
      <c r="R25" s="51"/>
      <c r="S25" s="52"/>
      <c r="T25" s="53">
        <f t="shared" si="6"/>
        <v>-84</v>
      </c>
      <c r="U25" s="54"/>
      <c r="V25" s="51"/>
      <c r="W25" s="51">
        <v>845</v>
      </c>
      <c r="X25" s="51"/>
      <c r="Y25" s="51">
        <f t="shared" si="7"/>
        <v>845</v>
      </c>
      <c r="Z25" s="55">
        <f t="shared" si="8"/>
        <v>-312414</v>
      </c>
      <c r="AB25" s="51"/>
      <c r="AC25" s="51">
        <v>-95</v>
      </c>
      <c r="AD25" s="51"/>
      <c r="AE25" s="52"/>
      <c r="AF25" s="53">
        <f t="shared" si="9"/>
        <v>-95</v>
      </c>
      <c r="AG25" s="54"/>
      <c r="AH25" s="51">
        <v>325</v>
      </c>
      <c r="AI25" s="51"/>
      <c r="AJ25" s="51"/>
      <c r="AK25" s="51">
        <f t="shared" si="10"/>
        <v>325</v>
      </c>
      <c r="AL25" s="55">
        <f t="shared" si="11"/>
        <v>-187814</v>
      </c>
      <c r="AN25" s="53">
        <f t="shared" si="12"/>
        <v>-249</v>
      </c>
      <c r="AO25" s="51">
        <f t="shared" si="13"/>
        <v>1300</v>
      </c>
      <c r="AP25" s="55">
        <f t="shared" si="14"/>
        <v>-391996</v>
      </c>
    </row>
    <row r="26" spans="1:42" ht="13.5" customHeight="1" thickBot="1" x14ac:dyDescent="0.25">
      <c r="A26" s="10">
        <f t="shared" ca="1" si="0"/>
        <v>0</v>
      </c>
      <c r="B26" s="49">
        <f t="shared" ca="1" si="1"/>
        <v>44663</v>
      </c>
      <c r="C26" s="50" t="str">
        <f t="shared" ca="1" si="2"/>
        <v>יום ג</v>
      </c>
      <c r="D26" s="51"/>
      <c r="E26" s="51">
        <v>-80</v>
      </c>
      <c r="F26" s="51"/>
      <c r="G26" s="52"/>
      <c r="H26" s="53">
        <f t="shared" si="3"/>
        <v>-80</v>
      </c>
      <c r="I26" s="54"/>
      <c r="J26" s="51">
        <v>140</v>
      </c>
      <c r="K26" s="51"/>
      <c r="L26" s="51"/>
      <c r="M26" s="51">
        <f t="shared" si="4"/>
        <v>140</v>
      </c>
      <c r="N26" s="55">
        <f t="shared" si="5"/>
        <v>108292</v>
      </c>
      <c r="P26" s="51"/>
      <c r="Q26" s="51">
        <v>-32</v>
      </c>
      <c r="R26" s="51"/>
      <c r="S26" s="52"/>
      <c r="T26" s="53">
        <f t="shared" si="6"/>
        <v>-32</v>
      </c>
      <c r="U26" s="54"/>
      <c r="V26" s="51"/>
      <c r="W26" s="51"/>
      <c r="X26" s="51"/>
      <c r="Y26" s="51">
        <f t="shared" si="7"/>
        <v>0</v>
      </c>
      <c r="Z26" s="55">
        <f t="shared" si="8"/>
        <v>-312446</v>
      </c>
      <c r="AB26" s="51"/>
      <c r="AC26" s="51"/>
      <c r="AD26" s="51">
        <v>-100000</v>
      </c>
      <c r="AE26" s="52"/>
      <c r="AF26" s="53">
        <f t="shared" si="9"/>
        <v>-100000</v>
      </c>
      <c r="AG26" s="54"/>
      <c r="AH26" s="51"/>
      <c r="AI26" s="51">
        <v>524</v>
      </c>
      <c r="AJ26" s="51"/>
      <c r="AK26" s="51">
        <f t="shared" si="10"/>
        <v>524</v>
      </c>
      <c r="AL26" s="55">
        <f t="shared" si="11"/>
        <v>-287290</v>
      </c>
      <c r="AN26" s="53">
        <f t="shared" si="12"/>
        <v>-100112</v>
      </c>
      <c r="AO26" s="51">
        <f t="shared" si="13"/>
        <v>664</v>
      </c>
      <c r="AP26" s="55">
        <f t="shared" si="14"/>
        <v>-491444</v>
      </c>
    </row>
    <row r="27" spans="1:42" ht="13.5" customHeight="1" thickBot="1" x14ac:dyDescent="0.25">
      <c r="A27" s="10">
        <f t="shared" ca="1" si="0"/>
        <v>0</v>
      </c>
      <c r="B27" s="49">
        <f t="shared" ca="1" si="1"/>
        <v>44664</v>
      </c>
      <c r="C27" s="50" t="str">
        <f t="shared" ca="1" si="2"/>
        <v>יום ד</v>
      </c>
      <c r="D27" s="51"/>
      <c r="E27" s="51">
        <v>-90</v>
      </c>
      <c r="F27" s="51"/>
      <c r="G27" s="52"/>
      <c r="H27" s="53">
        <f t="shared" si="3"/>
        <v>-90</v>
      </c>
      <c r="I27" s="54"/>
      <c r="J27" s="51">
        <v>100</v>
      </c>
      <c r="K27" s="51"/>
      <c r="L27" s="51"/>
      <c r="M27" s="51">
        <f t="shared" si="4"/>
        <v>100</v>
      </c>
      <c r="N27" s="55">
        <f t="shared" si="5"/>
        <v>108302</v>
      </c>
      <c r="P27" s="51"/>
      <c r="Q27" s="51"/>
      <c r="R27" s="51"/>
      <c r="S27" s="52"/>
      <c r="T27" s="53">
        <f t="shared" si="6"/>
        <v>0</v>
      </c>
      <c r="U27" s="54"/>
      <c r="V27" s="51"/>
      <c r="W27" s="51"/>
      <c r="X27" s="51"/>
      <c r="Y27" s="51">
        <f t="shared" si="7"/>
        <v>0</v>
      </c>
      <c r="Z27" s="55">
        <f t="shared" si="8"/>
        <v>-312446</v>
      </c>
      <c r="AB27" s="51"/>
      <c r="AC27" s="51"/>
      <c r="AD27" s="51"/>
      <c r="AE27" s="52"/>
      <c r="AF27" s="53">
        <f t="shared" si="9"/>
        <v>0</v>
      </c>
      <c r="AG27" s="54"/>
      <c r="AH27" s="51"/>
      <c r="AI27" s="51">
        <v>52</v>
      </c>
      <c r="AJ27" s="51"/>
      <c r="AK27" s="51">
        <f t="shared" si="10"/>
        <v>52</v>
      </c>
      <c r="AL27" s="55">
        <f t="shared" si="11"/>
        <v>-287238</v>
      </c>
      <c r="AN27" s="53">
        <f t="shared" si="12"/>
        <v>-90</v>
      </c>
      <c r="AO27" s="51">
        <f t="shared" si="13"/>
        <v>152</v>
      </c>
      <c r="AP27" s="55">
        <f t="shared" si="14"/>
        <v>-491382</v>
      </c>
    </row>
    <row r="28" spans="1:42" ht="13.5" customHeight="1" thickBot="1" x14ac:dyDescent="0.25">
      <c r="A28" s="10">
        <f t="shared" ca="1" si="0"/>
        <v>0</v>
      </c>
      <c r="B28" s="49">
        <f t="shared" ca="1" si="1"/>
        <v>44665</v>
      </c>
      <c r="C28" s="50" t="str">
        <f t="shared" ca="1" si="2"/>
        <v>יום ה</v>
      </c>
      <c r="D28" s="51">
        <v>-15268</v>
      </c>
      <c r="E28" s="51">
        <v>-8412</v>
      </c>
      <c r="F28" s="51">
        <v>-60000</v>
      </c>
      <c r="G28" s="52"/>
      <c r="H28" s="53">
        <f t="shared" si="3"/>
        <v>-83680</v>
      </c>
      <c r="I28" s="54">
        <v>58247</v>
      </c>
      <c r="J28" s="51"/>
      <c r="K28" s="51"/>
      <c r="L28" s="51"/>
      <c r="M28" s="51">
        <f t="shared" si="4"/>
        <v>58247</v>
      </c>
      <c r="N28" s="55">
        <f t="shared" si="5"/>
        <v>82869</v>
      </c>
      <c r="P28" s="51"/>
      <c r="Q28" s="51"/>
      <c r="R28" s="51"/>
      <c r="S28" s="52"/>
      <c r="T28" s="53">
        <f t="shared" si="6"/>
        <v>0</v>
      </c>
      <c r="U28" s="54"/>
      <c r="V28" s="51"/>
      <c r="W28" s="51"/>
      <c r="X28" s="51"/>
      <c r="Y28" s="51">
        <f t="shared" si="7"/>
        <v>0</v>
      </c>
      <c r="Z28" s="55">
        <f t="shared" si="8"/>
        <v>-312446</v>
      </c>
      <c r="AB28" s="51"/>
      <c r="AC28" s="51"/>
      <c r="AD28" s="51"/>
      <c r="AE28" s="52"/>
      <c r="AF28" s="53">
        <f t="shared" si="9"/>
        <v>0</v>
      </c>
      <c r="AG28" s="54"/>
      <c r="AH28" s="51"/>
      <c r="AI28" s="51">
        <v>22</v>
      </c>
      <c r="AJ28" s="51"/>
      <c r="AK28" s="51">
        <f t="shared" si="10"/>
        <v>22</v>
      </c>
      <c r="AL28" s="55">
        <f t="shared" si="11"/>
        <v>-287216</v>
      </c>
      <c r="AN28" s="53">
        <f t="shared" si="12"/>
        <v>-83680</v>
      </c>
      <c r="AO28" s="51">
        <f t="shared" si="13"/>
        <v>58269</v>
      </c>
      <c r="AP28" s="55">
        <f t="shared" si="14"/>
        <v>-516793</v>
      </c>
    </row>
    <row r="29" spans="1:42" ht="13.5" customHeight="1" thickBot="1" x14ac:dyDescent="0.25">
      <c r="A29" s="10">
        <f t="shared" ca="1" si="0"/>
        <v>0</v>
      </c>
      <c r="B29" s="49">
        <f t="shared" ca="1" si="1"/>
        <v>44666</v>
      </c>
      <c r="C29" s="50" t="str">
        <f t="shared" ca="1" si="2"/>
        <v>יום ו</v>
      </c>
      <c r="D29" s="51"/>
      <c r="E29" s="51">
        <v>-62354</v>
      </c>
      <c r="F29" s="51"/>
      <c r="G29" s="52"/>
      <c r="H29" s="53">
        <f t="shared" si="3"/>
        <v>-62354</v>
      </c>
      <c r="I29" s="54"/>
      <c r="J29" s="51"/>
      <c r="K29" s="51">
        <v>142000</v>
      </c>
      <c r="L29" s="51"/>
      <c r="M29" s="51">
        <f t="shared" si="4"/>
        <v>142000</v>
      </c>
      <c r="N29" s="55">
        <f t="shared" si="5"/>
        <v>162515</v>
      </c>
      <c r="P29" s="51"/>
      <c r="Q29" s="51"/>
      <c r="R29" s="51"/>
      <c r="S29" s="52"/>
      <c r="T29" s="53">
        <f t="shared" si="6"/>
        <v>0</v>
      </c>
      <c r="U29" s="54"/>
      <c r="V29" s="51"/>
      <c r="W29" s="51"/>
      <c r="X29" s="51"/>
      <c r="Y29" s="51">
        <f t="shared" si="7"/>
        <v>0</v>
      </c>
      <c r="Z29" s="55">
        <f t="shared" si="8"/>
        <v>-312446</v>
      </c>
      <c r="AB29" s="51"/>
      <c r="AC29" s="51"/>
      <c r="AD29" s="51"/>
      <c r="AE29" s="52"/>
      <c r="AF29" s="53">
        <f t="shared" si="9"/>
        <v>0</v>
      </c>
      <c r="AG29" s="54"/>
      <c r="AH29" s="51"/>
      <c r="AI29" s="51">
        <v>74</v>
      </c>
      <c r="AJ29" s="51"/>
      <c r="AK29" s="51">
        <f t="shared" si="10"/>
        <v>74</v>
      </c>
      <c r="AL29" s="55">
        <f t="shared" si="11"/>
        <v>-287142</v>
      </c>
      <c r="AN29" s="53">
        <f t="shared" si="12"/>
        <v>-62354</v>
      </c>
      <c r="AO29" s="51">
        <f t="shared" si="13"/>
        <v>142074</v>
      </c>
      <c r="AP29" s="55">
        <f t="shared" si="14"/>
        <v>-437073</v>
      </c>
    </row>
    <row r="30" spans="1:42" ht="13.5" customHeight="1" thickBot="1" x14ac:dyDescent="0.25">
      <c r="A30" s="10">
        <f t="shared" ca="1" si="0"/>
        <v>0</v>
      </c>
      <c r="B30" s="49">
        <f t="shared" ca="1" si="1"/>
        <v>44667</v>
      </c>
      <c r="C30" s="50" t="str">
        <f t="shared" ca="1" si="2"/>
        <v>שבת</v>
      </c>
      <c r="D30" s="51"/>
      <c r="E30" s="51"/>
      <c r="F30" s="51">
        <v>-98562</v>
      </c>
      <c r="G30" s="52"/>
      <c r="H30" s="53">
        <f t="shared" si="3"/>
        <v>-98562</v>
      </c>
      <c r="I30" s="54"/>
      <c r="J30" s="51">
        <v>56000</v>
      </c>
      <c r="K30" s="51"/>
      <c r="L30" s="51"/>
      <c r="M30" s="51">
        <f t="shared" si="4"/>
        <v>56000</v>
      </c>
      <c r="N30" s="55">
        <f t="shared" si="5"/>
        <v>119953</v>
      </c>
      <c r="P30" s="51"/>
      <c r="Q30" s="51"/>
      <c r="R30" s="51"/>
      <c r="S30" s="52"/>
      <c r="T30" s="53">
        <f t="shared" si="6"/>
        <v>0</v>
      </c>
      <c r="U30" s="54"/>
      <c r="V30" s="51"/>
      <c r="W30" s="51"/>
      <c r="X30" s="51"/>
      <c r="Y30" s="51">
        <f t="shared" si="7"/>
        <v>0</v>
      </c>
      <c r="Z30" s="55">
        <f t="shared" si="8"/>
        <v>-312446</v>
      </c>
      <c r="AB30" s="51"/>
      <c r="AC30" s="51"/>
      <c r="AD30" s="51"/>
      <c r="AE30" s="52"/>
      <c r="AF30" s="53">
        <f t="shared" si="9"/>
        <v>0</v>
      </c>
      <c r="AG30" s="54"/>
      <c r="AH30" s="51"/>
      <c r="AI30" s="51">
        <v>80000</v>
      </c>
      <c r="AJ30" s="51"/>
      <c r="AK30" s="51">
        <f t="shared" si="10"/>
        <v>80000</v>
      </c>
      <c r="AL30" s="55">
        <f t="shared" si="11"/>
        <v>-207142</v>
      </c>
      <c r="AN30" s="53">
        <f t="shared" si="12"/>
        <v>-98562</v>
      </c>
      <c r="AO30" s="51">
        <f t="shared" si="13"/>
        <v>136000</v>
      </c>
      <c r="AP30" s="55">
        <f t="shared" si="14"/>
        <v>-399635</v>
      </c>
    </row>
    <row r="31" spans="1:42" ht="13.5" customHeight="1" thickBot="1" x14ac:dyDescent="0.25">
      <c r="A31" s="10">
        <f t="shared" ca="1" si="0"/>
        <v>0</v>
      </c>
      <c r="B31" s="49">
        <f t="shared" ca="1" si="1"/>
        <v>44668</v>
      </c>
      <c r="C31" s="50" t="str">
        <f t="shared" ca="1" si="2"/>
        <v>יום א</v>
      </c>
      <c r="D31" s="51"/>
      <c r="E31" s="51">
        <v>-40</v>
      </c>
      <c r="F31" s="51"/>
      <c r="G31" s="52"/>
      <c r="H31" s="53">
        <f t="shared" si="3"/>
        <v>-40</v>
      </c>
      <c r="I31" s="54"/>
      <c r="J31" s="51">
        <v>100</v>
      </c>
      <c r="K31" s="51"/>
      <c r="L31" s="51"/>
      <c r="M31" s="51">
        <f t="shared" si="4"/>
        <v>100</v>
      </c>
      <c r="N31" s="55">
        <f t="shared" si="5"/>
        <v>120013</v>
      </c>
      <c r="P31" s="51"/>
      <c r="Q31" s="51"/>
      <c r="R31" s="51"/>
      <c r="S31" s="52"/>
      <c r="T31" s="53">
        <f t="shared" si="6"/>
        <v>0</v>
      </c>
      <c r="U31" s="54"/>
      <c r="V31" s="51"/>
      <c r="W31" s="51"/>
      <c r="X31" s="51"/>
      <c r="Y31" s="51">
        <f t="shared" si="7"/>
        <v>0</v>
      </c>
      <c r="Z31" s="55">
        <f t="shared" si="8"/>
        <v>-312446</v>
      </c>
      <c r="AB31" s="51"/>
      <c r="AC31" s="51"/>
      <c r="AD31" s="51"/>
      <c r="AE31" s="52"/>
      <c r="AF31" s="53">
        <f t="shared" si="9"/>
        <v>0</v>
      </c>
      <c r="AG31" s="54"/>
      <c r="AH31" s="51"/>
      <c r="AI31" s="51"/>
      <c r="AJ31" s="51"/>
      <c r="AK31" s="51">
        <f t="shared" si="10"/>
        <v>0</v>
      </c>
      <c r="AL31" s="55">
        <f t="shared" si="11"/>
        <v>-207142</v>
      </c>
      <c r="AN31" s="53">
        <f t="shared" si="12"/>
        <v>-40</v>
      </c>
      <c r="AO31" s="51">
        <f t="shared" si="13"/>
        <v>100</v>
      </c>
      <c r="AP31" s="55">
        <f t="shared" si="14"/>
        <v>-399575</v>
      </c>
    </row>
    <row r="32" spans="1:42" ht="13.5" customHeight="1" thickBot="1" x14ac:dyDescent="0.25">
      <c r="A32" s="10">
        <f t="shared" ca="1" si="0"/>
        <v>0</v>
      </c>
      <c r="B32" s="49">
        <f t="shared" ca="1" si="1"/>
        <v>44669</v>
      </c>
      <c r="C32" s="50" t="str">
        <f t="shared" ca="1" si="2"/>
        <v>יום ב</v>
      </c>
      <c r="D32" s="51"/>
      <c r="E32" s="51">
        <v>-50</v>
      </c>
      <c r="F32" s="51"/>
      <c r="G32" s="52"/>
      <c r="H32" s="53">
        <f t="shared" si="3"/>
        <v>-50</v>
      </c>
      <c r="I32" s="54"/>
      <c r="J32" s="51">
        <v>100</v>
      </c>
      <c r="K32" s="51"/>
      <c r="L32" s="51"/>
      <c r="M32" s="51">
        <f t="shared" si="4"/>
        <v>100</v>
      </c>
      <c r="N32" s="55">
        <f t="shared" si="5"/>
        <v>120063</v>
      </c>
      <c r="P32" s="51"/>
      <c r="Q32" s="51"/>
      <c r="R32" s="51"/>
      <c r="S32" s="52"/>
      <c r="T32" s="53">
        <f t="shared" si="6"/>
        <v>0</v>
      </c>
      <c r="U32" s="54"/>
      <c r="V32" s="51"/>
      <c r="W32" s="51"/>
      <c r="X32" s="51"/>
      <c r="Y32" s="51">
        <f t="shared" si="7"/>
        <v>0</v>
      </c>
      <c r="Z32" s="55">
        <f t="shared" si="8"/>
        <v>-312446</v>
      </c>
      <c r="AB32" s="51"/>
      <c r="AC32" s="51"/>
      <c r="AD32" s="51"/>
      <c r="AE32" s="52"/>
      <c r="AF32" s="53">
        <f t="shared" si="9"/>
        <v>0</v>
      </c>
      <c r="AG32" s="54"/>
      <c r="AH32" s="51"/>
      <c r="AI32" s="51"/>
      <c r="AJ32" s="51"/>
      <c r="AK32" s="51">
        <f t="shared" si="10"/>
        <v>0</v>
      </c>
      <c r="AL32" s="55">
        <f t="shared" si="11"/>
        <v>-207142</v>
      </c>
      <c r="AN32" s="53">
        <f t="shared" si="12"/>
        <v>-50</v>
      </c>
      <c r="AO32" s="51">
        <f t="shared" si="13"/>
        <v>100</v>
      </c>
      <c r="AP32" s="55">
        <f t="shared" si="14"/>
        <v>-399525</v>
      </c>
    </row>
    <row r="33" spans="1:42" ht="13.5" customHeight="1" thickBot="1" x14ac:dyDescent="0.25">
      <c r="A33" s="10">
        <f t="shared" ca="1" si="0"/>
        <v>0</v>
      </c>
      <c r="B33" s="49">
        <f t="shared" ca="1" si="1"/>
        <v>44670</v>
      </c>
      <c r="C33" s="50" t="str">
        <f t="shared" ca="1" si="2"/>
        <v>יום ג</v>
      </c>
      <c r="D33" s="51"/>
      <c r="E33" s="51">
        <v>-60</v>
      </c>
      <c r="F33" s="51"/>
      <c r="G33" s="52"/>
      <c r="H33" s="53">
        <f t="shared" si="3"/>
        <v>-60</v>
      </c>
      <c r="I33" s="54"/>
      <c r="J33" s="51">
        <v>120</v>
      </c>
      <c r="K33" s="51"/>
      <c r="L33" s="51"/>
      <c r="M33" s="51">
        <f t="shared" si="4"/>
        <v>120</v>
      </c>
      <c r="N33" s="55">
        <f t="shared" si="5"/>
        <v>120123</v>
      </c>
      <c r="P33" s="51"/>
      <c r="Q33" s="51"/>
      <c r="R33" s="51"/>
      <c r="S33" s="52"/>
      <c r="T33" s="53">
        <f t="shared" si="6"/>
        <v>0</v>
      </c>
      <c r="U33" s="54"/>
      <c r="V33" s="51"/>
      <c r="W33" s="51"/>
      <c r="X33" s="51"/>
      <c r="Y33" s="51">
        <f t="shared" si="7"/>
        <v>0</v>
      </c>
      <c r="Z33" s="55">
        <f t="shared" si="8"/>
        <v>-312446</v>
      </c>
      <c r="AB33" s="51"/>
      <c r="AC33" s="51"/>
      <c r="AD33" s="51"/>
      <c r="AE33" s="52"/>
      <c r="AF33" s="53">
        <f t="shared" si="9"/>
        <v>0</v>
      </c>
      <c r="AG33" s="54"/>
      <c r="AH33" s="51"/>
      <c r="AI33" s="51"/>
      <c r="AJ33" s="51"/>
      <c r="AK33" s="51">
        <f t="shared" si="10"/>
        <v>0</v>
      </c>
      <c r="AL33" s="55">
        <f t="shared" si="11"/>
        <v>-207142</v>
      </c>
      <c r="AN33" s="53">
        <f t="shared" si="12"/>
        <v>-60</v>
      </c>
      <c r="AO33" s="51">
        <f t="shared" si="13"/>
        <v>120</v>
      </c>
      <c r="AP33" s="55">
        <f t="shared" si="14"/>
        <v>-399465</v>
      </c>
    </row>
    <row r="34" spans="1:42" ht="13.5" customHeight="1" thickBot="1" x14ac:dyDescent="0.25">
      <c r="A34" s="10">
        <f t="shared" ca="1" si="0"/>
        <v>0</v>
      </c>
      <c r="B34" s="49">
        <f t="shared" ca="1" si="1"/>
        <v>44671</v>
      </c>
      <c r="C34" s="50" t="str">
        <f t="shared" ca="1" si="2"/>
        <v>יום ד</v>
      </c>
      <c r="D34" s="51"/>
      <c r="E34" s="51">
        <v>-70</v>
      </c>
      <c r="F34" s="51"/>
      <c r="G34" s="52"/>
      <c r="H34" s="53">
        <f t="shared" si="3"/>
        <v>-70</v>
      </c>
      <c r="I34" s="54"/>
      <c r="J34" s="51">
        <v>130</v>
      </c>
      <c r="K34" s="51"/>
      <c r="L34" s="51"/>
      <c r="M34" s="51">
        <f t="shared" si="4"/>
        <v>130</v>
      </c>
      <c r="N34" s="55">
        <f t="shared" si="5"/>
        <v>120183</v>
      </c>
      <c r="P34" s="51"/>
      <c r="Q34" s="51"/>
      <c r="R34" s="51"/>
      <c r="S34" s="52"/>
      <c r="T34" s="53">
        <f t="shared" si="6"/>
        <v>0</v>
      </c>
      <c r="U34" s="54"/>
      <c r="V34" s="51"/>
      <c r="W34" s="51"/>
      <c r="X34" s="51"/>
      <c r="Y34" s="51">
        <f t="shared" si="7"/>
        <v>0</v>
      </c>
      <c r="Z34" s="55">
        <f t="shared" si="8"/>
        <v>-312446</v>
      </c>
      <c r="AB34" s="51"/>
      <c r="AC34" s="51"/>
      <c r="AD34" s="51"/>
      <c r="AE34" s="52"/>
      <c r="AF34" s="53">
        <f t="shared" si="9"/>
        <v>0</v>
      </c>
      <c r="AG34" s="54"/>
      <c r="AH34" s="51"/>
      <c r="AI34" s="51"/>
      <c r="AJ34" s="51"/>
      <c r="AK34" s="51">
        <f t="shared" si="10"/>
        <v>0</v>
      </c>
      <c r="AL34" s="55">
        <f t="shared" si="11"/>
        <v>-207142</v>
      </c>
      <c r="AN34" s="53">
        <f t="shared" si="12"/>
        <v>-70</v>
      </c>
      <c r="AO34" s="51">
        <f t="shared" si="13"/>
        <v>130</v>
      </c>
      <c r="AP34" s="55">
        <f t="shared" si="14"/>
        <v>-399405</v>
      </c>
    </row>
    <row r="35" spans="1:42" ht="13.5" customHeight="1" thickBot="1" x14ac:dyDescent="0.25">
      <c r="A35" s="10">
        <f t="shared" ca="1" si="0"/>
        <v>0</v>
      </c>
      <c r="B35" s="49">
        <f t="shared" ca="1" si="1"/>
        <v>44672</v>
      </c>
      <c r="C35" s="50" t="str">
        <f t="shared" ca="1" si="2"/>
        <v>יום ה</v>
      </c>
      <c r="D35" s="51"/>
      <c r="E35" s="51">
        <v>-80</v>
      </c>
      <c r="F35" s="51"/>
      <c r="G35" s="52"/>
      <c r="H35" s="53">
        <f t="shared" si="3"/>
        <v>-80</v>
      </c>
      <c r="I35" s="54"/>
      <c r="J35" s="51">
        <v>140</v>
      </c>
      <c r="K35" s="51"/>
      <c r="L35" s="51"/>
      <c r="M35" s="51">
        <f t="shared" si="4"/>
        <v>140</v>
      </c>
      <c r="N35" s="55">
        <f t="shared" si="5"/>
        <v>120243</v>
      </c>
      <c r="P35" s="51"/>
      <c r="Q35" s="51"/>
      <c r="R35" s="51"/>
      <c r="S35" s="52"/>
      <c r="T35" s="53">
        <f t="shared" si="6"/>
        <v>0</v>
      </c>
      <c r="U35" s="54"/>
      <c r="V35" s="51"/>
      <c r="W35" s="51"/>
      <c r="X35" s="51"/>
      <c r="Y35" s="51">
        <f t="shared" si="7"/>
        <v>0</v>
      </c>
      <c r="Z35" s="55">
        <f t="shared" si="8"/>
        <v>-312446</v>
      </c>
      <c r="AB35" s="51"/>
      <c r="AC35" s="51"/>
      <c r="AD35" s="51"/>
      <c r="AE35" s="52"/>
      <c r="AF35" s="53">
        <f t="shared" si="9"/>
        <v>0</v>
      </c>
      <c r="AG35" s="54"/>
      <c r="AH35" s="51"/>
      <c r="AI35" s="51"/>
      <c r="AJ35" s="51"/>
      <c r="AK35" s="51">
        <f t="shared" si="10"/>
        <v>0</v>
      </c>
      <c r="AL35" s="55">
        <f t="shared" si="11"/>
        <v>-207142</v>
      </c>
      <c r="AN35" s="53">
        <f t="shared" si="12"/>
        <v>-80</v>
      </c>
      <c r="AO35" s="51">
        <f t="shared" si="13"/>
        <v>140</v>
      </c>
      <c r="AP35" s="55">
        <f t="shared" si="14"/>
        <v>-399345</v>
      </c>
    </row>
    <row r="36" spans="1:42" ht="13.5" customHeight="1" thickBot="1" x14ac:dyDescent="0.25">
      <c r="A36" s="10">
        <f t="shared" ca="1" si="0"/>
        <v>1</v>
      </c>
      <c r="B36" s="49">
        <f t="shared" ca="1" si="1"/>
        <v>44673</v>
      </c>
      <c r="C36" s="50" t="str">
        <f t="shared" ca="1" si="2"/>
        <v>יום ו</v>
      </c>
      <c r="D36" s="51"/>
      <c r="E36" s="51">
        <v>-90</v>
      </c>
      <c r="F36" s="51"/>
      <c r="G36" s="52"/>
      <c r="H36" s="53">
        <f t="shared" si="3"/>
        <v>-90</v>
      </c>
      <c r="I36" s="54"/>
      <c r="J36" s="51">
        <v>100</v>
      </c>
      <c r="K36" s="51"/>
      <c r="L36" s="51"/>
      <c r="M36" s="51">
        <f t="shared" si="4"/>
        <v>100</v>
      </c>
      <c r="N36" s="55">
        <f t="shared" si="5"/>
        <v>120253</v>
      </c>
      <c r="P36" s="51"/>
      <c r="Q36" s="51"/>
      <c r="R36" s="51"/>
      <c r="S36" s="52"/>
      <c r="T36" s="53">
        <f t="shared" si="6"/>
        <v>0</v>
      </c>
      <c r="U36" s="54"/>
      <c r="V36" s="51"/>
      <c r="W36" s="51"/>
      <c r="X36" s="51"/>
      <c r="Y36" s="51">
        <f t="shared" si="7"/>
        <v>0</v>
      </c>
      <c r="Z36" s="55">
        <f t="shared" si="8"/>
        <v>-312446</v>
      </c>
      <c r="AB36" s="51"/>
      <c r="AC36" s="51"/>
      <c r="AD36" s="51"/>
      <c r="AE36" s="52"/>
      <c r="AF36" s="53">
        <f t="shared" si="9"/>
        <v>0</v>
      </c>
      <c r="AG36" s="54"/>
      <c r="AH36" s="51"/>
      <c r="AI36" s="51"/>
      <c r="AJ36" s="51"/>
      <c r="AK36" s="51">
        <f t="shared" si="10"/>
        <v>0</v>
      </c>
      <c r="AL36" s="55">
        <f t="shared" si="11"/>
        <v>-207142</v>
      </c>
      <c r="AN36" s="53">
        <f t="shared" si="12"/>
        <v>-90</v>
      </c>
      <c r="AO36" s="51">
        <f t="shared" si="13"/>
        <v>100</v>
      </c>
      <c r="AP36" s="55">
        <f t="shared" si="14"/>
        <v>-399335</v>
      </c>
    </row>
    <row r="37" spans="1:42" ht="13.5" thickBot="1" x14ac:dyDescent="0.25">
      <c r="A37" s="10">
        <f t="shared" ca="1" si="0"/>
        <v>0</v>
      </c>
      <c r="B37" s="49">
        <f t="shared" ca="1" si="1"/>
        <v>44674</v>
      </c>
      <c r="C37" s="50" t="str">
        <f t="shared" ca="1" si="2"/>
        <v>שבת</v>
      </c>
      <c r="D37" s="51"/>
      <c r="E37" s="51"/>
      <c r="F37" s="51"/>
      <c r="G37" s="52"/>
      <c r="H37" s="53">
        <f t="shared" si="3"/>
        <v>0</v>
      </c>
      <c r="I37" s="54"/>
      <c r="J37" s="51"/>
      <c r="K37" s="51"/>
      <c r="L37" s="51"/>
      <c r="M37" s="51">
        <f t="shared" si="4"/>
        <v>0</v>
      </c>
      <c r="N37" s="55">
        <f t="shared" si="5"/>
        <v>120253</v>
      </c>
      <c r="P37" s="51"/>
      <c r="Q37" s="51"/>
      <c r="R37" s="51"/>
      <c r="S37" s="52"/>
      <c r="T37" s="53">
        <f t="shared" si="6"/>
        <v>0</v>
      </c>
      <c r="U37" s="54"/>
      <c r="V37" s="51"/>
      <c r="W37" s="51"/>
      <c r="X37" s="51"/>
      <c r="Y37" s="51">
        <f t="shared" si="7"/>
        <v>0</v>
      </c>
      <c r="Z37" s="55">
        <f t="shared" si="8"/>
        <v>-312446</v>
      </c>
      <c r="AB37" s="51"/>
      <c r="AC37" s="51"/>
      <c r="AD37" s="51"/>
      <c r="AE37" s="52"/>
      <c r="AF37" s="53">
        <f t="shared" si="9"/>
        <v>0</v>
      </c>
      <c r="AG37" s="54"/>
      <c r="AH37" s="51"/>
      <c r="AI37" s="51"/>
      <c r="AJ37" s="51"/>
      <c r="AK37" s="51">
        <f t="shared" si="10"/>
        <v>0</v>
      </c>
      <c r="AL37" s="55">
        <f t="shared" si="11"/>
        <v>-207142</v>
      </c>
      <c r="AN37" s="53">
        <f t="shared" si="12"/>
        <v>0</v>
      </c>
      <c r="AO37" s="51">
        <f t="shared" si="13"/>
        <v>0</v>
      </c>
      <c r="AP37" s="55">
        <f t="shared" si="14"/>
        <v>-399335</v>
      </c>
    </row>
    <row r="38" spans="1:42" ht="13.5" customHeight="1" thickBot="1" x14ac:dyDescent="0.25">
      <c r="A38" s="10">
        <f t="shared" ca="1" si="0"/>
        <v>0</v>
      </c>
      <c r="B38" s="49">
        <f t="shared" ca="1" si="1"/>
        <v>44675</v>
      </c>
      <c r="C38" s="50" t="str">
        <f t="shared" ca="1" si="2"/>
        <v>יום א</v>
      </c>
      <c r="D38" s="51"/>
      <c r="E38" s="51"/>
      <c r="F38" s="51"/>
      <c r="G38" s="52"/>
      <c r="H38" s="53">
        <f t="shared" si="3"/>
        <v>0</v>
      </c>
      <c r="I38" s="54"/>
      <c r="J38" s="51"/>
      <c r="K38" s="51"/>
      <c r="L38" s="51"/>
      <c r="M38" s="51">
        <f t="shared" si="4"/>
        <v>0</v>
      </c>
      <c r="N38" s="55">
        <f t="shared" si="5"/>
        <v>120253</v>
      </c>
      <c r="P38" s="51"/>
      <c r="Q38" s="51"/>
      <c r="R38" s="51"/>
      <c r="S38" s="52"/>
      <c r="T38" s="53">
        <f t="shared" si="6"/>
        <v>0</v>
      </c>
      <c r="U38" s="54"/>
      <c r="V38" s="51"/>
      <c r="W38" s="51"/>
      <c r="X38" s="51"/>
      <c r="Y38" s="51">
        <f t="shared" si="7"/>
        <v>0</v>
      </c>
      <c r="Z38" s="55">
        <f t="shared" si="8"/>
        <v>-312446</v>
      </c>
      <c r="AB38" s="51"/>
      <c r="AC38" s="51"/>
      <c r="AD38" s="51"/>
      <c r="AE38" s="52"/>
      <c r="AF38" s="53">
        <f t="shared" si="9"/>
        <v>0</v>
      </c>
      <c r="AG38" s="54"/>
      <c r="AH38" s="51"/>
      <c r="AI38" s="51"/>
      <c r="AJ38" s="51"/>
      <c r="AK38" s="51">
        <f t="shared" si="10"/>
        <v>0</v>
      </c>
      <c r="AL38" s="55">
        <f t="shared" si="11"/>
        <v>-207142</v>
      </c>
      <c r="AN38" s="53">
        <f t="shared" si="12"/>
        <v>0</v>
      </c>
      <c r="AO38" s="51">
        <f t="shared" si="13"/>
        <v>0</v>
      </c>
      <c r="AP38" s="55">
        <f t="shared" si="14"/>
        <v>-399335</v>
      </c>
    </row>
    <row r="39" spans="1:42" ht="13.5" customHeight="1" thickBot="1" x14ac:dyDescent="0.25">
      <c r="A39" s="10">
        <f t="shared" ca="1" si="0"/>
        <v>0</v>
      </c>
      <c r="B39" s="49">
        <f t="shared" ca="1" si="1"/>
        <v>44676</v>
      </c>
      <c r="C39" s="50" t="str">
        <f t="shared" ca="1" si="2"/>
        <v>יום ב</v>
      </c>
      <c r="D39" s="51"/>
      <c r="E39" s="51"/>
      <c r="F39" s="51"/>
      <c r="G39" s="52"/>
      <c r="H39" s="53">
        <f t="shared" si="3"/>
        <v>0</v>
      </c>
      <c r="I39" s="54"/>
      <c r="J39" s="51"/>
      <c r="K39" s="51"/>
      <c r="L39" s="51"/>
      <c r="M39" s="51">
        <f t="shared" si="4"/>
        <v>0</v>
      </c>
      <c r="N39" s="55">
        <f t="shared" si="5"/>
        <v>120253</v>
      </c>
      <c r="P39" s="51"/>
      <c r="Q39" s="51"/>
      <c r="R39" s="51"/>
      <c r="S39" s="52"/>
      <c r="T39" s="53">
        <f t="shared" si="6"/>
        <v>0</v>
      </c>
      <c r="U39" s="54"/>
      <c r="V39" s="51"/>
      <c r="W39" s="51"/>
      <c r="X39" s="51"/>
      <c r="Y39" s="51">
        <f t="shared" si="7"/>
        <v>0</v>
      </c>
      <c r="Z39" s="55">
        <f t="shared" si="8"/>
        <v>-312446</v>
      </c>
      <c r="AB39" s="51"/>
      <c r="AC39" s="51"/>
      <c r="AD39" s="51"/>
      <c r="AE39" s="52"/>
      <c r="AF39" s="53">
        <f t="shared" si="9"/>
        <v>0</v>
      </c>
      <c r="AG39" s="54"/>
      <c r="AH39" s="51"/>
      <c r="AI39" s="51"/>
      <c r="AJ39" s="51"/>
      <c r="AK39" s="51">
        <f t="shared" si="10"/>
        <v>0</v>
      </c>
      <c r="AL39" s="55">
        <f t="shared" si="11"/>
        <v>-207142</v>
      </c>
      <c r="AN39" s="53">
        <f t="shared" si="12"/>
        <v>0</v>
      </c>
      <c r="AO39" s="51">
        <f t="shared" si="13"/>
        <v>0</v>
      </c>
      <c r="AP39" s="55">
        <f t="shared" si="14"/>
        <v>-399335</v>
      </c>
    </row>
    <row r="40" spans="1:42" ht="13.5" customHeight="1" thickBot="1" x14ac:dyDescent="0.25">
      <c r="A40" s="10">
        <f t="shared" ca="1" si="0"/>
        <v>0</v>
      </c>
      <c r="B40" s="49">
        <f t="shared" ca="1" si="1"/>
        <v>44677</v>
      </c>
      <c r="C40" s="50" t="str">
        <f t="shared" ca="1" si="2"/>
        <v>יום ג</v>
      </c>
      <c r="D40" s="51"/>
      <c r="E40" s="51"/>
      <c r="F40" s="51"/>
      <c r="G40" s="52"/>
      <c r="H40" s="53">
        <f t="shared" si="3"/>
        <v>0</v>
      </c>
      <c r="I40" s="54"/>
      <c r="J40" s="51"/>
      <c r="K40" s="51"/>
      <c r="L40" s="51"/>
      <c r="M40" s="51">
        <f t="shared" si="4"/>
        <v>0</v>
      </c>
      <c r="N40" s="55">
        <f t="shared" si="5"/>
        <v>120253</v>
      </c>
      <c r="P40" s="51"/>
      <c r="Q40" s="51"/>
      <c r="R40" s="51"/>
      <c r="S40" s="52"/>
      <c r="T40" s="53">
        <f t="shared" si="6"/>
        <v>0</v>
      </c>
      <c r="U40" s="54"/>
      <c r="V40" s="51"/>
      <c r="W40" s="51"/>
      <c r="X40" s="51"/>
      <c r="Y40" s="51">
        <f t="shared" si="7"/>
        <v>0</v>
      </c>
      <c r="Z40" s="55">
        <f t="shared" si="8"/>
        <v>-312446</v>
      </c>
      <c r="AB40" s="51"/>
      <c r="AC40" s="51"/>
      <c r="AD40" s="51"/>
      <c r="AE40" s="52"/>
      <c r="AF40" s="53">
        <f t="shared" si="9"/>
        <v>0</v>
      </c>
      <c r="AG40" s="54"/>
      <c r="AH40" s="51"/>
      <c r="AI40" s="51"/>
      <c r="AJ40" s="51"/>
      <c r="AK40" s="51">
        <f t="shared" si="10"/>
        <v>0</v>
      </c>
      <c r="AL40" s="55">
        <f t="shared" si="11"/>
        <v>-207142</v>
      </c>
      <c r="AN40" s="53">
        <f t="shared" si="12"/>
        <v>0</v>
      </c>
      <c r="AO40" s="51">
        <f t="shared" si="13"/>
        <v>0</v>
      </c>
      <c r="AP40" s="55">
        <f t="shared" si="14"/>
        <v>-399335</v>
      </c>
    </row>
    <row r="41" spans="1:42" ht="13.5" customHeight="1" thickBot="1" x14ac:dyDescent="0.25">
      <c r="A41" s="10">
        <f t="shared" ca="1" si="0"/>
        <v>0</v>
      </c>
      <c r="B41" s="49">
        <f t="shared" ca="1" si="1"/>
        <v>44678</v>
      </c>
      <c r="C41" s="50" t="str">
        <f t="shared" ca="1" si="2"/>
        <v>יום ד</v>
      </c>
      <c r="D41" s="51"/>
      <c r="E41" s="51"/>
      <c r="F41" s="51"/>
      <c r="G41" s="52"/>
      <c r="H41" s="53">
        <f t="shared" si="3"/>
        <v>0</v>
      </c>
      <c r="I41" s="54"/>
      <c r="J41" s="51"/>
      <c r="K41" s="51"/>
      <c r="L41" s="51"/>
      <c r="M41" s="51">
        <f t="shared" si="4"/>
        <v>0</v>
      </c>
      <c r="N41" s="55">
        <f t="shared" si="5"/>
        <v>120253</v>
      </c>
      <c r="P41" s="51"/>
      <c r="Q41" s="51"/>
      <c r="R41" s="51"/>
      <c r="S41" s="52"/>
      <c r="T41" s="53">
        <f t="shared" si="6"/>
        <v>0</v>
      </c>
      <c r="U41" s="54"/>
      <c r="V41" s="51"/>
      <c r="W41" s="51"/>
      <c r="X41" s="51"/>
      <c r="Y41" s="51">
        <f t="shared" si="7"/>
        <v>0</v>
      </c>
      <c r="Z41" s="55">
        <f t="shared" si="8"/>
        <v>-312446</v>
      </c>
      <c r="AB41" s="51"/>
      <c r="AC41" s="51"/>
      <c r="AD41" s="51"/>
      <c r="AE41" s="52"/>
      <c r="AF41" s="53">
        <f t="shared" si="9"/>
        <v>0</v>
      </c>
      <c r="AG41" s="54"/>
      <c r="AH41" s="51"/>
      <c r="AI41" s="51"/>
      <c r="AJ41" s="51"/>
      <c r="AK41" s="51">
        <f t="shared" si="10"/>
        <v>0</v>
      </c>
      <c r="AL41" s="55">
        <f t="shared" si="11"/>
        <v>-207142</v>
      </c>
      <c r="AN41" s="53">
        <f t="shared" si="12"/>
        <v>0</v>
      </c>
      <c r="AO41" s="51">
        <f t="shared" si="13"/>
        <v>0</v>
      </c>
      <c r="AP41" s="55">
        <f t="shared" si="14"/>
        <v>-399335</v>
      </c>
    </row>
    <row r="42" spans="1:42" ht="13.5" customHeight="1" thickBot="1" x14ac:dyDescent="0.25">
      <c r="A42" s="10">
        <f t="shared" ca="1" si="0"/>
        <v>0</v>
      </c>
      <c r="B42" s="49">
        <f t="shared" ca="1" si="1"/>
        <v>44679</v>
      </c>
      <c r="C42" s="50" t="str">
        <f t="shared" ca="1" si="2"/>
        <v>יום ה</v>
      </c>
      <c r="D42" s="51"/>
      <c r="E42" s="51"/>
      <c r="F42" s="51"/>
      <c r="G42" s="52"/>
      <c r="H42" s="53">
        <f t="shared" si="3"/>
        <v>0</v>
      </c>
      <c r="I42" s="54"/>
      <c r="J42" s="51"/>
      <c r="K42" s="51"/>
      <c r="L42" s="51"/>
      <c r="M42" s="51">
        <f t="shared" si="4"/>
        <v>0</v>
      </c>
      <c r="N42" s="55">
        <f t="shared" si="5"/>
        <v>120253</v>
      </c>
      <c r="P42" s="51"/>
      <c r="Q42" s="51"/>
      <c r="R42" s="51"/>
      <c r="S42" s="52"/>
      <c r="T42" s="53">
        <f t="shared" si="6"/>
        <v>0</v>
      </c>
      <c r="U42" s="54"/>
      <c r="V42" s="51"/>
      <c r="W42" s="51"/>
      <c r="X42" s="51"/>
      <c r="Y42" s="51">
        <f t="shared" si="7"/>
        <v>0</v>
      </c>
      <c r="Z42" s="55">
        <f t="shared" si="8"/>
        <v>-312446</v>
      </c>
      <c r="AB42" s="51"/>
      <c r="AC42" s="51"/>
      <c r="AD42" s="51"/>
      <c r="AE42" s="52"/>
      <c r="AF42" s="53">
        <f t="shared" si="9"/>
        <v>0</v>
      </c>
      <c r="AG42" s="54"/>
      <c r="AH42" s="51"/>
      <c r="AI42" s="51"/>
      <c r="AJ42" s="51"/>
      <c r="AK42" s="51">
        <f t="shared" si="10"/>
        <v>0</v>
      </c>
      <c r="AL42" s="55">
        <f t="shared" si="11"/>
        <v>-207142</v>
      </c>
      <c r="AN42" s="53">
        <f t="shared" si="12"/>
        <v>0</v>
      </c>
      <c r="AO42" s="51">
        <f t="shared" si="13"/>
        <v>0</v>
      </c>
      <c r="AP42" s="55">
        <f t="shared" si="14"/>
        <v>-399335</v>
      </c>
    </row>
    <row r="43" spans="1:42" ht="13.5" customHeight="1" thickBot="1" x14ac:dyDescent="0.25">
      <c r="A43" s="10">
        <f t="shared" ca="1" si="0"/>
        <v>0</v>
      </c>
      <c r="B43" s="49">
        <f t="shared" ca="1" si="1"/>
        <v>44680</v>
      </c>
      <c r="C43" s="50" t="str">
        <f t="shared" ca="1" si="2"/>
        <v>יום ו</v>
      </c>
      <c r="D43" s="51"/>
      <c r="E43" s="51"/>
      <c r="F43" s="51"/>
      <c r="G43" s="52"/>
      <c r="H43" s="53">
        <f t="shared" si="3"/>
        <v>0</v>
      </c>
      <c r="I43" s="54"/>
      <c r="J43" s="51"/>
      <c r="K43" s="51"/>
      <c r="L43" s="51"/>
      <c r="M43" s="51">
        <f t="shared" si="4"/>
        <v>0</v>
      </c>
      <c r="N43" s="55">
        <f t="shared" si="5"/>
        <v>120253</v>
      </c>
      <c r="P43" s="51"/>
      <c r="Q43" s="51"/>
      <c r="R43" s="51"/>
      <c r="S43" s="52"/>
      <c r="T43" s="53">
        <f t="shared" si="6"/>
        <v>0</v>
      </c>
      <c r="U43" s="54"/>
      <c r="V43" s="51"/>
      <c r="W43" s="51"/>
      <c r="X43" s="51"/>
      <c r="Y43" s="51">
        <f t="shared" si="7"/>
        <v>0</v>
      </c>
      <c r="Z43" s="55">
        <f t="shared" si="8"/>
        <v>-312446</v>
      </c>
      <c r="AB43" s="51"/>
      <c r="AC43" s="51"/>
      <c r="AD43" s="51"/>
      <c r="AE43" s="52"/>
      <c r="AF43" s="53">
        <f t="shared" si="9"/>
        <v>0</v>
      </c>
      <c r="AG43" s="54"/>
      <c r="AH43" s="51"/>
      <c r="AI43" s="51"/>
      <c r="AJ43" s="51"/>
      <c r="AK43" s="51">
        <f t="shared" si="10"/>
        <v>0</v>
      </c>
      <c r="AL43" s="55">
        <f t="shared" si="11"/>
        <v>-207142</v>
      </c>
      <c r="AN43" s="53">
        <f t="shared" si="12"/>
        <v>0</v>
      </c>
      <c r="AO43" s="51">
        <f t="shared" si="13"/>
        <v>0</v>
      </c>
      <c r="AP43" s="55">
        <f t="shared" si="14"/>
        <v>-399335</v>
      </c>
    </row>
    <row r="44" spans="1:42" ht="13.5" customHeight="1" thickBot="1" x14ac:dyDescent="0.25">
      <c r="A44" s="10">
        <f t="shared" ca="1" si="0"/>
        <v>0</v>
      </c>
      <c r="B44" s="49">
        <f t="shared" ca="1" si="1"/>
        <v>44681</v>
      </c>
      <c r="C44" s="50" t="str">
        <f t="shared" ca="1" si="2"/>
        <v>שבת</v>
      </c>
      <c r="D44" s="51"/>
      <c r="E44" s="51"/>
      <c r="F44" s="51"/>
      <c r="G44" s="52"/>
      <c r="H44" s="53">
        <f t="shared" si="3"/>
        <v>0</v>
      </c>
      <c r="I44" s="54"/>
      <c r="J44" s="51"/>
      <c r="K44" s="51"/>
      <c r="L44" s="51"/>
      <c r="M44" s="51">
        <f t="shared" si="4"/>
        <v>0</v>
      </c>
      <c r="N44" s="55">
        <f t="shared" si="5"/>
        <v>120253</v>
      </c>
      <c r="P44" s="51"/>
      <c r="Q44" s="51"/>
      <c r="R44" s="51"/>
      <c r="S44" s="52"/>
      <c r="T44" s="53">
        <f t="shared" si="6"/>
        <v>0</v>
      </c>
      <c r="U44" s="54"/>
      <c r="V44" s="51"/>
      <c r="W44" s="51"/>
      <c r="X44" s="51"/>
      <c r="Y44" s="51">
        <f t="shared" si="7"/>
        <v>0</v>
      </c>
      <c r="Z44" s="55">
        <f t="shared" si="8"/>
        <v>-312446</v>
      </c>
      <c r="AB44" s="51"/>
      <c r="AC44" s="51"/>
      <c r="AD44" s="51"/>
      <c r="AE44" s="52"/>
      <c r="AF44" s="53">
        <f t="shared" si="9"/>
        <v>0</v>
      </c>
      <c r="AG44" s="54"/>
      <c r="AH44" s="51"/>
      <c r="AI44" s="51"/>
      <c r="AJ44" s="51"/>
      <c r="AK44" s="51">
        <f t="shared" si="10"/>
        <v>0</v>
      </c>
      <c r="AL44" s="55">
        <f t="shared" si="11"/>
        <v>-207142</v>
      </c>
      <c r="AN44" s="53">
        <f t="shared" si="12"/>
        <v>0</v>
      </c>
      <c r="AO44" s="51">
        <f t="shared" si="13"/>
        <v>0</v>
      </c>
      <c r="AP44" s="55">
        <f t="shared" si="14"/>
        <v>-399335</v>
      </c>
    </row>
    <row r="45" spans="1:42" ht="13.5" customHeight="1" thickBot="1" x14ac:dyDescent="0.25">
      <c r="A45" s="10">
        <f t="shared" ca="1" si="0"/>
        <v>0</v>
      </c>
      <c r="B45" s="49">
        <f t="shared" ca="1" si="1"/>
        <v>44682</v>
      </c>
      <c r="C45" s="50" t="str">
        <f t="shared" ca="1" si="2"/>
        <v>יום א</v>
      </c>
      <c r="D45" s="51"/>
      <c r="E45" s="51"/>
      <c r="F45" s="51"/>
      <c r="G45" s="52"/>
      <c r="H45" s="53">
        <f t="shared" si="3"/>
        <v>0</v>
      </c>
      <c r="I45" s="54"/>
      <c r="J45" s="51"/>
      <c r="K45" s="51"/>
      <c r="L45" s="51"/>
      <c r="M45" s="51">
        <f t="shared" si="4"/>
        <v>0</v>
      </c>
      <c r="N45" s="55">
        <f t="shared" si="5"/>
        <v>120253</v>
      </c>
      <c r="P45" s="51"/>
      <c r="Q45" s="51"/>
      <c r="R45" s="51"/>
      <c r="S45" s="52"/>
      <c r="T45" s="53">
        <f t="shared" si="6"/>
        <v>0</v>
      </c>
      <c r="U45" s="54"/>
      <c r="V45" s="51"/>
      <c r="W45" s="51"/>
      <c r="X45" s="51"/>
      <c r="Y45" s="51">
        <f t="shared" si="7"/>
        <v>0</v>
      </c>
      <c r="Z45" s="55">
        <f t="shared" si="8"/>
        <v>-312446</v>
      </c>
      <c r="AB45" s="51"/>
      <c r="AC45" s="51"/>
      <c r="AD45" s="51"/>
      <c r="AE45" s="52"/>
      <c r="AF45" s="53">
        <f t="shared" si="9"/>
        <v>0</v>
      </c>
      <c r="AG45" s="54"/>
      <c r="AH45" s="51"/>
      <c r="AI45" s="51"/>
      <c r="AJ45" s="51"/>
      <c r="AK45" s="51">
        <f t="shared" si="10"/>
        <v>0</v>
      </c>
      <c r="AL45" s="55">
        <f t="shared" si="11"/>
        <v>-207142</v>
      </c>
      <c r="AN45" s="53">
        <f t="shared" si="12"/>
        <v>0</v>
      </c>
      <c r="AO45" s="51">
        <f t="shared" si="13"/>
        <v>0</v>
      </c>
      <c r="AP45" s="55">
        <f t="shared" si="14"/>
        <v>-399335</v>
      </c>
    </row>
    <row r="46" spans="1:42" ht="13.5" customHeight="1" thickBot="1" x14ac:dyDescent="0.25">
      <c r="A46" s="10">
        <f t="shared" ca="1" si="0"/>
        <v>0</v>
      </c>
      <c r="B46" s="49">
        <f t="shared" ca="1" si="1"/>
        <v>44683</v>
      </c>
      <c r="C46" s="50" t="str">
        <f t="shared" ca="1" si="2"/>
        <v>יום ב</v>
      </c>
      <c r="D46" s="51"/>
      <c r="E46" s="51"/>
      <c r="F46" s="51"/>
      <c r="G46" s="52"/>
      <c r="H46" s="53">
        <f t="shared" si="3"/>
        <v>0</v>
      </c>
      <c r="I46" s="54"/>
      <c r="J46" s="51"/>
      <c r="K46" s="51"/>
      <c r="L46" s="51"/>
      <c r="M46" s="51">
        <f t="shared" si="4"/>
        <v>0</v>
      </c>
      <c r="N46" s="55">
        <f t="shared" si="5"/>
        <v>120253</v>
      </c>
      <c r="P46" s="51"/>
      <c r="Q46" s="51"/>
      <c r="R46" s="51"/>
      <c r="S46" s="52"/>
      <c r="T46" s="53">
        <f t="shared" si="6"/>
        <v>0</v>
      </c>
      <c r="U46" s="54"/>
      <c r="V46" s="51"/>
      <c r="W46" s="51"/>
      <c r="X46" s="51"/>
      <c r="Y46" s="51">
        <f t="shared" si="7"/>
        <v>0</v>
      </c>
      <c r="Z46" s="55">
        <f t="shared" si="8"/>
        <v>-312446</v>
      </c>
      <c r="AB46" s="51"/>
      <c r="AC46" s="51"/>
      <c r="AD46" s="51"/>
      <c r="AE46" s="52"/>
      <c r="AF46" s="53">
        <f t="shared" si="9"/>
        <v>0</v>
      </c>
      <c r="AG46" s="54"/>
      <c r="AH46" s="51"/>
      <c r="AI46" s="51"/>
      <c r="AJ46" s="51"/>
      <c r="AK46" s="51">
        <f t="shared" si="10"/>
        <v>0</v>
      </c>
      <c r="AL46" s="55">
        <f t="shared" si="11"/>
        <v>-207142</v>
      </c>
      <c r="AN46" s="53">
        <f t="shared" si="12"/>
        <v>0</v>
      </c>
      <c r="AO46" s="51">
        <f t="shared" si="13"/>
        <v>0</v>
      </c>
      <c r="AP46" s="55">
        <f t="shared" si="14"/>
        <v>-399335</v>
      </c>
    </row>
    <row r="47" spans="1:42" ht="13.5" customHeight="1" thickBot="1" x14ac:dyDescent="0.25">
      <c r="A47" s="10">
        <f t="shared" ca="1" si="0"/>
        <v>0</v>
      </c>
      <c r="B47" s="49">
        <f t="shared" ca="1" si="1"/>
        <v>44684</v>
      </c>
      <c r="C47" s="50" t="str">
        <f t="shared" ca="1" si="2"/>
        <v>יום ג</v>
      </c>
      <c r="D47" s="51"/>
      <c r="E47" s="51"/>
      <c r="F47" s="51"/>
      <c r="G47" s="52"/>
      <c r="H47" s="53">
        <f t="shared" si="3"/>
        <v>0</v>
      </c>
      <c r="I47" s="54"/>
      <c r="J47" s="51"/>
      <c r="K47" s="51"/>
      <c r="L47" s="51"/>
      <c r="M47" s="51">
        <f t="shared" si="4"/>
        <v>0</v>
      </c>
      <c r="N47" s="55">
        <f t="shared" si="5"/>
        <v>120253</v>
      </c>
      <c r="P47" s="51"/>
      <c r="Q47" s="51"/>
      <c r="R47" s="51"/>
      <c r="S47" s="52"/>
      <c r="T47" s="53">
        <f t="shared" si="6"/>
        <v>0</v>
      </c>
      <c r="U47" s="54"/>
      <c r="V47" s="51"/>
      <c r="W47" s="51"/>
      <c r="X47" s="51"/>
      <c r="Y47" s="51">
        <f t="shared" si="7"/>
        <v>0</v>
      </c>
      <c r="Z47" s="55">
        <f t="shared" si="8"/>
        <v>-312446</v>
      </c>
      <c r="AB47" s="51"/>
      <c r="AC47" s="51"/>
      <c r="AD47" s="51"/>
      <c r="AE47" s="52"/>
      <c r="AF47" s="53">
        <f t="shared" si="9"/>
        <v>0</v>
      </c>
      <c r="AG47" s="54"/>
      <c r="AH47" s="51"/>
      <c r="AI47" s="51"/>
      <c r="AJ47" s="51"/>
      <c r="AK47" s="51">
        <f t="shared" si="10"/>
        <v>0</v>
      </c>
      <c r="AL47" s="55">
        <f t="shared" si="11"/>
        <v>-207142</v>
      </c>
      <c r="AN47" s="53">
        <f t="shared" si="12"/>
        <v>0</v>
      </c>
      <c r="AO47" s="51">
        <f t="shared" si="13"/>
        <v>0</v>
      </c>
      <c r="AP47" s="55">
        <f t="shared" si="14"/>
        <v>-399335</v>
      </c>
    </row>
    <row r="48" spans="1:42" ht="13.5" customHeight="1" thickBot="1" x14ac:dyDescent="0.25">
      <c r="A48" s="10">
        <f t="shared" ca="1" si="0"/>
        <v>0</v>
      </c>
      <c r="B48" s="49">
        <f t="shared" ca="1" si="1"/>
        <v>44685</v>
      </c>
      <c r="C48" s="50" t="str">
        <f t="shared" ca="1" si="2"/>
        <v>יום ד</v>
      </c>
      <c r="D48" s="51"/>
      <c r="E48" s="51"/>
      <c r="F48" s="51"/>
      <c r="G48" s="52"/>
      <c r="H48" s="53">
        <f t="shared" si="3"/>
        <v>0</v>
      </c>
      <c r="I48" s="54"/>
      <c r="J48" s="51"/>
      <c r="K48" s="51"/>
      <c r="L48" s="51"/>
      <c r="M48" s="51">
        <f t="shared" si="4"/>
        <v>0</v>
      </c>
      <c r="N48" s="55">
        <f t="shared" si="5"/>
        <v>120253</v>
      </c>
      <c r="P48" s="51"/>
      <c r="Q48" s="51"/>
      <c r="R48" s="51"/>
      <c r="S48" s="52"/>
      <c r="T48" s="53">
        <f t="shared" si="6"/>
        <v>0</v>
      </c>
      <c r="U48" s="54"/>
      <c r="V48" s="51"/>
      <c r="W48" s="51"/>
      <c r="X48" s="51"/>
      <c r="Y48" s="51">
        <f t="shared" si="7"/>
        <v>0</v>
      </c>
      <c r="Z48" s="55">
        <f t="shared" si="8"/>
        <v>-312446</v>
      </c>
      <c r="AB48" s="51"/>
      <c r="AC48" s="51"/>
      <c r="AD48" s="51"/>
      <c r="AE48" s="52"/>
      <c r="AF48" s="53">
        <f t="shared" si="9"/>
        <v>0</v>
      </c>
      <c r="AG48" s="54"/>
      <c r="AH48" s="51"/>
      <c r="AI48" s="51"/>
      <c r="AJ48" s="51"/>
      <c r="AK48" s="51">
        <f t="shared" si="10"/>
        <v>0</v>
      </c>
      <c r="AL48" s="55">
        <f t="shared" si="11"/>
        <v>-207142</v>
      </c>
      <c r="AN48" s="53">
        <f t="shared" si="12"/>
        <v>0</v>
      </c>
      <c r="AO48" s="51">
        <f t="shared" si="13"/>
        <v>0</v>
      </c>
      <c r="AP48" s="55">
        <f t="shared" si="14"/>
        <v>-399335</v>
      </c>
    </row>
    <row r="49" spans="1:42" ht="13.5" customHeight="1" thickBot="1" x14ac:dyDescent="0.25">
      <c r="A49" s="10">
        <f t="shared" ca="1" si="0"/>
        <v>0</v>
      </c>
      <c r="B49" s="49">
        <f t="shared" ca="1" si="1"/>
        <v>44686</v>
      </c>
      <c r="C49" s="50" t="str">
        <f t="shared" ca="1" si="2"/>
        <v>יום ה</v>
      </c>
      <c r="D49" s="51"/>
      <c r="E49" s="51"/>
      <c r="F49" s="51"/>
      <c r="G49" s="52"/>
      <c r="H49" s="53">
        <f t="shared" si="3"/>
        <v>0</v>
      </c>
      <c r="I49" s="54"/>
      <c r="J49" s="51"/>
      <c r="K49" s="51"/>
      <c r="L49" s="51"/>
      <c r="M49" s="51">
        <f t="shared" si="4"/>
        <v>0</v>
      </c>
      <c r="N49" s="55">
        <f t="shared" si="5"/>
        <v>120253</v>
      </c>
      <c r="P49" s="51"/>
      <c r="Q49" s="51"/>
      <c r="R49" s="51"/>
      <c r="S49" s="52"/>
      <c r="T49" s="53">
        <f t="shared" si="6"/>
        <v>0</v>
      </c>
      <c r="U49" s="54"/>
      <c r="V49" s="51"/>
      <c r="W49" s="51"/>
      <c r="X49" s="51"/>
      <c r="Y49" s="51">
        <f t="shared" si="7"/>
        <v>0</v>
      </c>
      <c r="Z49" s="55">
        <f t="shared" si="8"/>
        <v>-312446</v>
      </c>
      <c r="AB49" s="51"/>
      <c r="AC49" s="51"/>
      <c r="AD49" s="51"/>
      <c r="AE49" s="52"/>
      <c r="AF49" s="53">
        <f t="shared" si="9"/>
        <v>0</v>
      </c>
      <c r="AG49" s="54"/>
      <c r="AH49" s="51"/>
      <c r="AI49" s="51"/>
      <c r="AJ49" s="51"/>
      <c r="AK49" s="51">
        <f t="shared" si="10"/>
        <v>0</v>
      </c>
      <c r="AL49" s="55">
        <f t="shared" si="11"/>
        <v>-207142</v>
      </c>
      <c r="AN49" s="53">
        <f t="shared" si="12"/>
        <v>0</v>
      </c>
      <c r="AO49" s="51">
        <f t="shared" si="13"/>
        <v>0</v>
      </c>
      <c r="AP49" s="55">
        <f t="shared" si="14"/>
        <v>-399335</v>
      </c>
    </row>
    <row r="50" spans="1:42" ht="13.5" customHeight="1" thickBot="1" x14ac:dyDescent="0.25">
      <c r="A50" s="10">
        <f t="shared" ca="1" si="0"/>
        <v>0</v>
      </c>
      <c r="B50" s="49">
        <f t="shared" ca="1" si="1"/>
        <v>44687</v>
      </c>
      <c r="C50" s="50" t="str">
        <f t="shared" ca="1" si="2"/>
        <v>יום ו</v>
      </c>
      <c r="D50" s="51"/>
      <c r="E50" s="51"/>
      <c r="F50" s="51"/>
      <c r="G50" s="52"/>
      <c r="H50" s="53">
        <f t="shared" si="3"/>
        <v>0</v>
      </c>
      <c r="I50" s="54"/>
      <c r="J50" s="51"/>
      <c r="K50" s="51"/>
      <c r="L50" s="51"/>
      <c r="M50" s="51">
        <f t="shared" si="4"/>
        <v>0</v>
      </c>
      <c r="N50" s="55">
        <f t="shared" si="5"/>
        <v>120253</v>
      </c>
      <c r="P50" s="51"/>
      <c r="Q50" s="51"/>
      <c r="R50" s="51"/>
      <c r="S50" s="52"/>
      <c r="T50" s="53">
        <f t="shared" si="6"/>
        <v>0</v>
      </c>
      <c r="U50" s="54"/>
      <c r="V50" s="51"/>
      <c r="W50" s="51"/>
      <c r="X50" s="51"/>
      <c r="Y50" s="51">
        <f t="shared" si="7"/>
        <v>0</v>
      </c>
      <c r="Z50" s="55">
        <f t="shared" si="8"/>
        <v>-312446</v>
      </c>
      <c r="AB50" s="51"/>
      <c r="AC50" s="51"/>
      <c r="AD50" s="51"/>
      <c r="AE50" s="52"/>
      <c r="AF50" s="53">
        <f t="shared" si="9"/>
        <v>0</v>
      </c>
      <c r="AG50" s="54"/>
      <c r="AH50" s="51"/>
      <c r="AI50" s="51"/>
      <c r="AJ50" s="51"/>
      <c r="AK50" s="51">
        <f t="shared" si="10"/>
        <v>0</v>
      </c>
      <c r="AL50" s="55">
        <f t="shared" si="11"/>
        <v>-207142</v>
      </c>
      <c r="AN50" s="53">
        <f t="shared" si="12"/>
        <v>0</v>
      </c>
      <c r="AO50" s="51">
        <f t="shared" si="13"/>
        <v>0</v>
      </c>
      <c r="AP50" s="55">
        <f t="shared" si="14"/>
        <v>-399335</v>
      </c>
    </row>
    <row r="51" spans="1:42" ht="13.5" customHeight="1" thickBot="1" x14ac:dyDescent="0.25">
      <c r="A51" s="10">
        <f t="shared" ca="1" si="0"/>
        <v>0</v>
      </c>
      <c r="B51" s="49">
        <f t="shared" ca="1" si="1"/>
        <v>44688</v>
      </c>
      <c r="C51" s="50" t="str">
        <f t="shared" ca="1" si="2"/>
        <v>שבת</v>
      </c>
      <c r="D51" s="51"/>
      <c r="E51" s="51"/>
      <c r="F51" s="51"/>
      <c r="G51" s="52"/>
      <c r="H51" s="53">
        <f t="shared" si="3"/>
        <v>0</v>
      </c>
      <c r="I51" s="54"/>
      <c r="J51" s="51"/>
      <c r="K51" s="51"/>
      <c r="L51" s="51"/>
      <c r="M51" s="51">
        <f t="shared" si="4"/>
        <v>0</v>
      </c>
      <c r="N51" s="55">
        <f t="shared" si="5"/>
        <v>120253</v>
      </c>
      <c r="P51" s="51"/>
      <c r="Q51" s="51"/>
      <c r="R51" s="51"/>
      <c r="S51" s="52"/>
      <c r="T51" s="53">
        <f t="shared" si="6"/>
        <v>0</v>
      </c>
      <c r="U51" s="54"/>
      <c r="V51" s="51"/>
      <c r="W51" s="51"/>
      <c r="X51" s="51"/>
      <c r="Y51" s="51">
        <f t="shared" si="7"/>
        <v>0</v>
      </c>
      <c r="Z51" s="55">
        <f t="shared" si="8"/>
        <v>-312446</v>
      </c>
      <c r="AB51" s="51"/>
      <c r="AC51" s="51"/>
      <c r="AD51" s="51"/>
      <c r="AE51" s="52"/>
      <c r="AF51" s="53">
        <f t="shared" si="9"/>
        <v>0</v>
      </c>
      <c r="AG51" s="54"/>
      <c r="AH51" s="51"/>
      <c r="AI51" s="51"/>
      <c r="AJ51" s="51"/>
      <c r="AK51" s="51">
        <f t="shared" si="10"/>
        <v>0</v>
      </c>
      <c r="AL51" s="55">
        <f t="shared" si="11"/>
        <v>-207142</v>
      </c>
      <c r="AN51" s="53">
        <f t="shared" si="12"/>
        <v>0</v>
      </c>
      <c r="AO51" s="51">
        <f t="shared" si="13"/>
        <v>0</v>
      </c>
      <c r="AP51" s="55">
        <f t="shared" si="14"/>
        <v>-399335</v>
      </c>
    </row>
    <row r="52" spans="1:42" ht="13.5" customHeight="1" thickBot="1" x14ac:dyDescent="0.25">
      <c r="A52" s="10">
        <f t="shared" ca="1" si="0"/>
        <v>0</v>
      </c>
      <c r="B52" s="49">
        <f t="shared" ca="1" si="1"/>
        <v>44689</v>
      </c>
      <c r="C52" s="50" t="str">
        <f t="shared" ca="1" si="2"/>
        <v>יום א</v>
      </c>
      <c r="D52" s="51"/>
      <c r="E52" s="51"/>
      <c r="F52" s="51"/>
      <c r="G52" s="52"/>
      <c r="H52" s="53">
        <f t="shared" si="3"/>
        <v>0</v>
      </c>
      <c r="I52" s="54"/>
      <c r="J52" s="51"/>
      <c r="K52" s="51"/>
      <c r="L52" s="51"/>
      <c r="M52" s="51">
        <f t="shared" si="4"/>
        <v>0</v>
      </c>
      <c r="N52" s="55">
        <f t="shared" si="5"/>
        <v>120253</v>
      </c>
      <c r="P52" s="51"/>
      <c r="Q52" s="51"/>
      <c r="R52" s="51"/>
      <c r="S52" s="52"/>
      <c r="T52" s="53">
        <f t="shared" si="6"/>
        <v>0</v>
      </c>
      <c r="U52" s="54"/>
      <c r="V52" s="51"/>
      <c r="W52" s="51"/>
      <c r="X52" s="51"/>
      <c r="Y52" s="51">
        <f t="shared" si="7"/>
        <v>0</v>
      </c>
      <c r="Z52" s="55">
        <f t="shared" si="8"/>
        <v>-312446</v>
      </c>
      <c r="AB52" s="51"/>
      <c r="AC52" s="51"/>
      <c r="AD52" s="51"/>
      <c r="AE52" s="52"/>
      <c r="AF52" s="53">
        <f t="shared" si="9"/>
        <v>0</v>
      </c>
      <c r="AG52" s="54"/>
      <c r="AH52" s="51"/>
      <c r="AI52" s="51"/>
      <c r="AJ52" s="51"/>
      <c r="AK52" s="51">
        <f t="shared" si="10"/>
        <v>0</v>
      </c>
      <c r="AL52" s="55">
        <f t="shared" si="11"/>
        <v>-207142</v>
      </c>
      <c r="AN52" s="53">
        <f t="shared" si="12"/>
        <v>0</v>
      </c>
      <c r="AO52" s="51">
        <f t="shared" si="13"/>
        <v>0</v>
      </c>
      <c r="AP52" s="55">
        <f t="shared" si="14"/>
        <v>-399335</v>
      </c>
    </row>
    <row r="53" spans="1:42" ht="13.5" customHeight="1" thickBot="1" x14ac:dyDescent="0.25">
      <c r="A53" s="10">
        <f t="shared" ca="1" si="0"/>
        <v>0</v>
      </c>
      <c r="B53" s="49">
        <f t="shared" ca="1" si="1"/>
        <v>44690</v>
      </c>
      <c r="C53" s="50" t="str">
        <f t="shared" ca="1" si="2"/>
        <v>יום ב</v>
      </c>
      <c r="D53" s="51"/>
      <c r="E53" s="51"/>
      <c r="F53" s="51"/>
      <c r="G53" s="52"/>
      <c r="H53" s="53">
        <f t="shared" si="3"/>
        <v>0</v>
      </c>
      <c r="I53" s="54"/>
      <c r="J53" s="51"/>
      <c r="K53" s="51"/>
      <c r="L53" s="51"/>
      <c r="M53" s="51">
        <f t="shared" si="4"/>
        <v>0</v>
      </c>
      <c r="N53" s="55">
        <f t="shared" si="5"/>
        <v>120253</v>
      </c>
      <c r="P53" s="51"/>
      <c r="Q53" s="51"/>
      <c r="R53" s="51"/>
      <c r="S53" s="52"/>
      <c r="T53" s="53">
        <f t="shared" si="6"/>
        <v>0</v>
      </c>
      <c r="U53" s="54"/>
      <c r="V53" s="51"/>
      <c r="W53" s="51"/>
      <c r="X53" s="51"/>
      <c r="Y53" s="51">
        <f t="shared" si="7"/>
        <v>0</v>
      </c>
      <c r="Z53" s="55">
        <f t="shared" si="8"/>
        <v>-312446</v>
      </c>
      <c r="AB53" s="51"/>
      <c r="AC53" s="51"/>
      <c r="AD53" s="51"/>
      <c r="AE53" s="52"/>
      <c r="AF53" s="53">
        <f t="shared" si="9"/>
        <v>0</v>
      </c>
      <c r="AG53" s="54"/>
      <c r="AH53" s="51"/>
      <c r="AI53" s="51"/>
      <c r="AJ53" s="51"/>
      <c r="AK53" s="51">
        <f t="shared" si="10"/>
        <v>0</v>
      </c>
      <c r="AL53" s="55">
        <f t="shared" si="11"/>
        <v>-207142</v>
      </c>
      <c r="AN53" s="53">
        <f t="shared" si="12"/>
        <v>0</v>
      </c>
      <c r="AO53" s="51">
        <f t="shared" si="13"/>
        <v>0</v>
      </c>
      <c r="AP53" s="55">
        <f t="shared" si="14"/>
        <v>-399335</v>
      </c>
    </row>
    <row r="54" spans="1:42" ht="13.5" customHeight="1" thickBot="1" x14ac:dyDescent="0.25">
      <c r="A54" s="10">
        <f t="shared" ref="A54:A85" ca="1" si="15">IF(DAY(B54)=22,1,0)</f>
        <v>0</v>
      </c>
      <c r="B54" s="49">
        <f t="shared" ca="1" si="1"/>
        <v>44691</v>
      </c>
      <c r="C54" s="50" t="str">
        <f t="shared" ca="1" si="2"/>
        <v>יום ג</v>
      </c>
      <c r="D54" s="51"/>
      <c r="E54" s="51"/>
      <c r="F54" s="51"/>
      <c r="G54" s="52"/>
      <c r="H54" s="53">
        <f t="shared" si="3"/>
        <v>0</v>
      </c>
      <c r="I54" s="54"/>
      <c r="J54" s="51"/>
      <c r="K54" s="51"/>
      <c r="L54" s="51"/>
      <c r="M54" s="51">
        <f t="shared" si="4"/>
        <v>0</v>
      </c>
      <c r="N54" s="55">
        <f t="shared" si="5"/>
        <v>120253</v>
      </c>
      <c r="P54" s="51"/>
      <c r="Q54" s="51"/>
      <c r="R54" s="51"/>
      <c r="S54" s="52"/>
      <c r="T54" s="53">
        <f t="shared" si="6"/>
        <v>0</v>
      </c>
      <c r="U54" s="54"/>
      <c r="V54" s="51"/>
      <c r="W54" s="51"/>
      <c r="X54" s="51"/>
      <c r="Y54" s="51">
        <f t="shared" si="7"/>
        <v>0</v>
      </c>
      <c r="Z54" s="55">
        <f t="shared" si="8"/>
        <v>-312446</v>
      </c>
      <c r="AB54" s="51"/>
      <c r="AC54" s="51"/>
      <c r="AD54" s="51"/>
      <c r="AE54" s="52"/>
      <c r="AF54" s="53">
        <f t="shared" si="9"/>
        <v>0</v>
      </c>
      <c r="AG54" s="54"/>
      <c r="AH54" s="51"/>
      <c r="AI54" s="51"/>
      <c r="AJ54" s="51"/>
      <c r="AK54" s="51">
        <f t="shared" si="10"/>
        <v>0</v>
      </c>
      <c r="AL54" s="55">
        <f t="shared" si="11"/>
        <v>-207142</v>
      </c>
      <c r="AN54" s="53">
        <f t="shared" si="12"/>
        <v>0</v>
      </c>
      <c r="AO54" s="51">
        <f t="shared" si="13"/>
        <v>0</v>
      </c>
      <c r="AP54" s="55">
        <f t="shared" si="14"/>
        <v>-399335</v>
      </c>
    </row>
    <row r="55" spans="1:42" ht="13.5" customHeight="1" thickBot="1" x14ac:dyDescent="0.25">
      <c r="A55" s="10">
        <f t="shared" ca="1" si="15"/>
        <v>0</v>
      </c>
      <c r="B55" s="49">
        <f t="shared" ca="1" si="1"/>
        <v>44692</v>
      </c>
      <c r="C55" s="50" t="str">
        <f t="shared" ca="1" si="2"/>
        <v>יום ד</v>
      </c>
      <c r="D55" s="51"/>
      <c r="E55" s="51"/>
      <c r="F55" s="51"/>
      <c r="G55" s="52"/>
      <c r="H55" s="53">
        <f t="shared" si="3"/>
        <v>0</v>
      </c>
      <c r="I55" s="54"/>
      <c r="J55" s="51"/>
      <c r="K55" s="51"/>
      <c r="L55" s="51"/>
      <c r="M55" s="51">
        <f t="shared" si="4"/>
        <v>0</v>
      </c>
      <c r="N55" s="55">
        <f t="shared" si="5"/>
        <v>120253</v>
      </c>
      <c r="P55" s="51"/>
      <c r="Q55" s="51"/>
      <c r="R55" s="51"/>
      <c r="S55" s="52"/>
      <c r="T55" s="53">
        <f t="shared" si="6"/>
        <v>0</v>
      </c>
      <c r="U55" s="54"/>
      <c r="V55" s="51"/>
      <c r="W55" s="51"/>
      <c r="X55" s="51"/>
      <c r="Y55" s="51">
        <f t="shared" si="7"/>
        <v>0</v>
      </c>
      <c r="Z55" s="55">
        <f t="shared" si="8"/>
        <v>-312446</v>
      </c>
      <c r="AB55" s="51"/>
      <c r="AC55" s="51"/>
      <c r="AD55" s="51"/>
      <c r="AE55" s="52"/>
      <c r="AF55" s="53">
        <f t="shared" si="9"/>
        <v>0</v>
      </c>
      <c r="AG55" s="54"/>
      <c r="AH55" s="51"/>
      <c r="AI55" s="51"/>
      <c r="AJ55" s="51"/>
      <c r="AK55" s="51">
        <f t="shared" si="10"/>
        <v>0</v>
      </c>
      <c r="AL55" s="55">
        <f t="shared" si="11"/>
        <v>-207142</v>
      </c>
      <c r="AN55" s="53">
        <f t="shared" si="12"/>
        <v>0</v>
      </c>
      <c r="AO55" s="51">
        <f t="shared" si="13"/>
        <v>0</v>
      </c>
      <c r="AP55" s="55">
        <f t="shared" si="14"/>
        <v>-399335</v>
      </c>
    </row>
    <row r="56" spans="1:42" ht="13.5" customHeight="1" thickBot="1" x14ac:dyDescent="0.25">
      <c r="A56" s="10">
        <f t="shared" ca="1" si="15"/>
        <v>0</v>
      </c>
      <c r="B56" s="49">
        <f t="shared" ca="1" si="1"/>
        <v>44693</v>
      </c>
      <c r="C56" s="50" t="str">
        <f t="shared" ca="1" si="2"/>
        <v>יום ה</v>
      </c>
      <c r="D56" s="51"/>
      <c r="E56" s="51"/>
      <c r="F56" s="51"/>
      <c r="G56" s="52"/>
      <c r="H56" s="53">
        <f t="shared" si="3"/>
        <v>0</v>
      </c>
      <c r="I56" s="54"/>
      <c r="J56" s="51"/>
      <c r="K56" s="51"/>
      <c r="L56" s="51"/>
      <c r="M56" s="51">
        <f t="shared" si="4"/>
        <v>0</v>
      </c>
      <c r="N56" s="55">
        <f t="shared" si="5"/>
        <v>120253</v>
      </c>
      <c r="P56" s="51"/>
      <c r="Q56" s="51"/>
      <c r="R56" s="51"/>
      <c r="S56" s="52"/>
      <c r="T56" s="53">
        <f t="shared" si="6"/>
        <v>0</v>
      </c>
      <c r="U56" s="54"/>
      <c r="V56" s="51"/>
      <c r="W56" s="51"/>
      <c r="X56" s="51"/>
      <c r="Y56" s="51">
        <f t="shared" si="7"/>
        <v>0</v>
      </c>
      <c r="Z56" s="55">
        <f t="shared" si="8"/>
        <v>-312446</v>
      </c>
      <c r="AB56" s="51"/>
      <c r="AC56" s="51"/>
      <c r="AD56" s="51"/>
      <c r="AE56" s="52"/>
      <c r="AF56" s="53">
        <f t="shared" si="9"/>
        <v>0</v>
      </c>
      <c r="AG56" s="54"/>
      <c r="AH56" s="51"/>
      <c r="AI56" s="51"/>
      <c r="AJ56" s="51"/>
      <c r="AK56" s="51">
        <f t="shared" si="10"/>
        <v>0</v>
      </c>
      <c r="AL56" s="55">
        <f t="shared" si="11"/>
        <v>-207142</v>
      </c>
      <c r="AN56" s="53">
        <f t="shared" si="12"/>
        <v>0</v>
      </c>
      <c r="AO56" s="51">
        <f t="shared" si="13"/>
        <v>0</v>
      </c>
      <c r="AP56" s="55">
        <f t="shared" si="14"/>
        <v>-399335</v>
      </c>
    </row>
    <row r="57" spans="1:42" ht="13.5" customHeight="1" thickBot="1" x14ac:dyDescent="0.25">
      <c r="A57" s="10">
        <f t="shared" ca="1" si="15"/>
        <v>0</v>
      </c>
      <c r="B57" s="49">
        <f t="shared" ca="1" si="1"/>
        <v>44694</v>
      </c>
      <c r="C57" s="50" t="str">
        <f t="shared" ca="1" si="2"/>
        <v>יום ו</v>
      </c>
      <c r="D57" s="51"/>
      <c r="E57" s="51"/>
      <c r="F57" s="51"/>
      <c r="G57" s="52"/>
      <c r="H57" s="53">
        <f t="shared" si="3"/>
        <v>0</v>
      </c>
      <c r="I57" s="54"/>
      <c r="J57" s="51"/>
      <c r="K57" s="51"/>
      <c r="L57" s="51"/>
      <c r="M57" s="51">
        <f t="shared" si="4"/>
        <v>0</v>
      </c>
      <c r="N57" s="55">
        <f t="shared" si="5"/>
        <v>120253</v>
      </c>
      <c r="P57" s="51"/>
      <c r="Q57" s="51"/>
      <c r="R57" s="51"/>
      <c r="S57" s="52"/>
      <c r="T57" s="53">
        <f t="shared" si="6"/>
        <v>0</v>
      </c>
      <c r="U57" s="54"/>
      <c r="V57" s="51"/>
      <c r="W57" s="51"/>
      <c r="X57" s="51"/>
      <c r="Y57" s="51">
        <f t="shared" si="7"/>
        <v>0</v>
      </c>
      <c r="Z57" s="55">
        <f t="shared" si="8"/>
        <v>-312446</v>
      </c>
      <c r="AB57" s="51"/>
      <c r="AC57" s="51"/>
      <c r="AD57" s="51"/>
      <c r="AE57" s="52"/>
      <c r="AF57" s="53">
        <f t="shared" si="9"/>
        <v>0</v>
      </c>
      <c r="AG57" s="54"/>
      <c r="AH57" s="51"/>
      <c r="AI57" s="51"/>
      <c r="AJ57" s="51"/>
      <c r="AK57" s="51">
        <f t="shared" si="10"/>
        <v>0</v>
      </c>
      <c r="AL57" s="55">
        <f t="shared" si="11"/>
        <v>-207142</v>
      </c>
      <c r="AN57" s="53">
        <f t="shared" si="12"/>
        <v>0</v>
      </c>
      <c r="AO57" s="51">
        <f t="shared" si="13"/>
        <v>0</v>
      </c>
      <c r="AP57" s="55">
        <f t="shared" si="14"/>
        <v>-399335</v>
      </c>
    </row>
    <row r="58" spans="1:42" ht="13.5" customHeight="1" thickBot="1" x14ac:dyDescent="0.25">
      <c r="A58" s="10">
        <f t="shared" ca="1" si="15"/>
        <v>0</v>
      </c>
      <c r="B58" s="49">
        <f t="shared" ca="1" si="1"/>
        <v>44695</v>
      </c>
      <c r="C58" s="50" t="str">
        <f t="shared" ca="1" si="2"/>
        <v>שבת</v>
      </c>
      <c r="D58" s="51"/>
      <c r="E58" s="51"/>
      <c r="F58" s="51"/>
      <c r="G58" s="52"/>
      <c r="H58" s="53">
        <f t="shared" si="3"/>
        <v>0</v>
      </c>
      <c r="I58" s="54"/>
      <c r="J58" s="51"/>
      <c r="K58" s="51"/>
      <c r="L58" s="51"/>
      <c r="M58" s="51">
        <f t="shared" si="4"/>
        <v>0</v>
      </c>
      <c r="N58" s="55">
        <f t="shared" si="5"/>
        <v>120253</v>
      </c>
      <c r="P58" s="51"/>
      <c r="Q58" s="51"/>
      <c r="R58" s="51"/>
      <c r="S58" s="52"/>
      <c r="T58" s="53">
        <f t="shared" si="6"/>
        <v>0</v>
      </c>
      <c r="U58" s="54"/>
      <c r="V58" s="51"/>
      <c r="W58" s="51"/>
      <c r="X58" s="51"/>
      <c r="Y58" s="51">
        <f t="shared" si="7"/>
        <v>0</v>
      </c>
      <c r="Z58" s="55">
        <f t="shared" si="8"/>
        <v>-312446</v>
      </c>
      <c r="AB58" s="51"/>
      <c r="AC58" s="51"/>
      <c r="AD58" s="51"/>
      <c r="AE58" s="52"/>
      <c r="AF58" s="53">
        <f t="shared" si="9"/>
        <v>0</v>
      </c>
      <c r="AG58" s="54"/>
      <c r="AH58" s="51"/>
      <c r="AI58" s="51"/>
      <c r="AJ58" s="51"/>
      <c r="AK58" s="51">
        <f t="shared" si="10"/>
        <v>0</v>
      </c>
      <c r="AL58" s="55">
        <f t="shared" si="11"/>
        <v>-207142</v>
      </c>
      <c r="AN58" s="53">
        <f t="shared" si="12"/>
        <v>0</v>
      </c>
      <c r="AO58" s="51">
        <f t="shared" si="13"/>
        <v>0</v>
      </c>
      <c r="AP58" s="55">
        <f t="shared" si="14"/>
        <v>-399335</v>
      </c>
    </row>
    <row r="59" spans="1:42" ht="13.5" customHeight="1" thickBot="1" x14ac:dyDescent="0.25">
      <c r="A59" s="10">
        <f t="shared" ca="1" si="15"/>
        <v>0</v>
      </c>
      <c r="B59" s="49">
        <f t="shared" ca="1" si="1"/>
        <v>44696</v>
      </c>
      <c r="C59" s="50" t="str">
        <f t="shared" ca="1" si="2"/>
        <v>יום א</v>
      </c>
      <c r="D59" s="51"/>
      <c r="E59" s="51"/>
      <c r="F59" s="51"/>
      <c r="G59" s="52"/>
      <c r="H59" s="53">
        <f t="shared" si="3"/>
        <v>0</v>
      </c>
      <c r="I59" s="54"/>
      <c r="J59" s="51"/>
      <c r="K59" s="51"/>
      <c r="L59" s="51"/>
      <c r="M59" s="51">
        <f t="shared" si="4"/>
        <v>0</v>
      </c>
      <c r="N59" s="55">
        <f t="shared" si="5"/>
        <v>120253</v>
      </c>
      <c r="P59" s="51"/>
      <c r="Q59" s="51"/>
      <c r="R59" s="51"/>
      <c r="S59" s="52"/>
      <c r="T59" s="53">
        <f t="shared" si="6"/>
        <v>0</v>
      </c>
      <c r="U59" s="54"/>
      <c r="V59" s="51"/>
      <c r="W59" s="51"/>
      <c r="X59" s="51"/>
      <c r="Y59" s="51">
        <f t="shared" si="7"/>
        <v>0</v>
      </c>
      <c r="Z59" s="55">
        <f t="shared" si="8"/>
        <v>-312446</v>
      </c>
      <c r="AB59" s="51"/>
      <c r="AC59" s="51"/>
      <c r="AD59" s="51"/>
      <c r="AE59" s="52"/>
      <c r="AF59" s="53">
        <f t="shared" si="9"/>
        <v>0</v>
      </c>
      <c r="AG59" s="54"/>
      <c r="AH59" s="51"/>
      <c r="AI59" s="51"/>
      <c r="AJ59" s="51"/>
      <c r="AK59" s="51">
        <f t="shared" si="10"/>
        <v>0</v>
      </c>
      <c r="AL59" s="55">
        <f t="shared" si="11"/>
        <v>-207142</v>
      </c>
      <c r="AN59" s="53">
        <f t="shared" si="12"/>
        <v>0</v>
      </c>
      <c r="AO59" s="51">
        <f t="shared" si="13"/>
        <v>0</v>
      </c>
      <c r="AP59" s="55">
        <f t="shared" si="14"/>
        <v>-399335</v>
      </c>
    </row>
    <row r="60" spans="1:42" ht="13.5" customHeight="1" thickBot="1" x14ac:dyDescent="0.25">
      <c r="A60" s="10">
        <f t="shared" ca="1" si="15"/>
        <v>0</v>
      </c>
      <c r="B60" s="49">
        <f t="shared" ca="1" si="1"/>
        <v>44697</v>
      </c>
      <c r="C60" s="50" t="str">
        <f t="shared" ca="1" si="2"/>
        <v>יום ב</v>
      </c>
      <c r="D60" s="51"/>
      <c r="E60" s="51"/>
      <c r="F60" s="51"/>
      <c r="G60" s="52"/>
      <c r="H60" s="53">
        <f t="shared" si="3"/>
        <v>0</v>
      </c>
      <c r="I60" s="54"/>
      <c r="J60" s="51"/>
      <c r="K60" s="51"/>
      <c r="L60" s="51"/>
      <c r="M60" s="51">
        <f t="shared" si="4"/>
        <v>0</v>
      </c>
      <c r="N60" s="55">
        <f t="shared" si="5"/>
        <v>120253</v>
      </c>
      <c r="P60" s="51"/>
      <c r="Q60" s="51"/>
      <c r="R60" s="51"/>
      <c r="S60" s="52"/>
      <c r="T60" s="53">
        <f t="shared" si="6"/>
        <v>0</v>
      </c>
      <c r="U60" s="54"/>
      <c r="V60" s="51"/>
      <c r="W60" s="51"/>
      <c r="X60" s="51"/>
      <c r="Y60" s="51">
        <f t="shared" si="7"/>
        <v>0</v>
      </c>
      <c r="Z60" s="55">
        <f t="shared" si="8"/>
        <v>-312446</v>
      </c>
      <c r="AB60" s="51"/>
      <c r="AC60" s="51"/>
      <c r="AD60" s="51"/>
      <c r="AE60" s="52"/>
      <c r="AF60" s="53">
        <f t="shared" si="9"/>
        <v>0</v>
      </c>
      <c r="AG60" s="54"/>
      <c r="AH60" s="51"/>
      <c r="AI60" s="51"/>
      <c r="AJ60" s="51"/>
      <c r="AK60" s="51">
        <f t="shared" si="10"/>
        <v>0</v>
      </c>
      <c r="AL60" s="55">
        <f t="shared" si="11"/>
        <v>-207142</v>
      </c>
      <c r="AN60" s="53">
        <f t="shared" si="12"/>
        <v>0</v>
      </c>
      <c r="AO60" s="51">
        <f t="shared" si="13"/>
        <v>0</v>
      </c>
      <c r="AP60" s="55">
        <f t="shared" si="14"/>
        <v>-399335</v>
      </c>
    </row>
    <row r="61" spans="1:42" ht="13.5" customHeight="1" thickBot="1" x14ac:dyDescent="0.25">
      <c r="A61" s="10">
        <f t="shared" ca="1" si="15"/>
        <v>0</v>
      </c>
      <c r="B61" s="49">
        <f t="shared" ca="1" si="1"/>
        <v>44698</v>
      </c>
      <c r="C61" s="50" t="str">
        <f t="shared" ca="1" si="2"/>
        <v>יום ג</v>
      </c>
      <c r="D61" s="51"/>
      <c r="E61" s="51"/>
      <c r="F61" s="51"/>
      <c r="G61" s="52"/>
      <c r="H61" s="53">
        <f t="shared" si="3"/>
        <v>0</v>
      </c>
      <c r="I61" s="54"/>
      <c r="J61" s="51"/>
      <c r="K61" s="51"/>
      <c r="L61" s="51"/>
      <c r="M61" s="51">
        <f t="shared" si="4"/>
        <v>0</v>
      </c>
      <c r="N61" s="55">
        <f t="shared" si="5"/>
        <v>120253</v>
      </c>
      <c r="P61" s="51"/>
      <c r="Q61" s="51"/>
      <c r="R61" s="51"/>
      <c r="S61" s="52"/>
      <c r="T61" s="53">
        <f t="shared" si="6"/>
        <v>0</v>
      </c>
      <c r="U61" s="54"/>
      <c r="V61" s="51"/>
      <c r="W61" s="51"/>
      <c r="X61" s="51"/>
      <c r="Y61" s="51">
        <f t="shared" si="7"/>
        <v>0</v>
      </c>
      <c r="Z61" s="55">
        <f t="shared" si="8"/>
        <v>-312446</v>
      </c>
      <c r="AB61" s="51"/>
      <c r="AC61" s="51"/>
      <c r="AD61" s="51"/>
      <c r="AE61" s="52"/>
      <c r="AF61" s="53">
        <f t="shared" si="9"/>
        <v>0</v>
      </c>
      <c r="AG61" s="54"/>
      <c r="AH61" s="51"/>
      <c r="AI61" s="51"/>
      <c r="AJ61" s="51"/>
      <c r="AK61" s="51">
        <f t="shared" si="10"/>
        <v>0</v>
      </c>
      <c r="AL61" s="55">
        <f t="shared" si="11"/>
        <v>-207142</v>
      </c>
      <c r="AN61" s="53">
        <f t="shared" si="12"/>
        <v>0</v>
      </c>
      <c r="AO61" s="51">
        <f t="shared" si="13"/>
        <v>0</v>
      </c>
      <c r="AP61" s="55">
        <f t="shared" si="14"/>
        <v>-399335</v>
      </c>
    </row>
    <row r="62" spans="1:42" ht="13.5" customHeight="1" thickBot="1" x14ac:dyDescent="0.25">
      <c r="A62" s="10">
        <f t="shared" ca="1" si="15"/>
        <v>0</v>
      </c>
      <c r="B62" s="49">
        <f t="shared" ca="1" si="1"/>
        <v>44699</v>
      </c>
      <c r="C62" s="50" t="str">
        <f t="shared" ca="1" si="2"/>
        <v>יום ד</v>
      </c>
      <c r="D62" s="51"/>
      <c r="E62" s="51"/>
      <c r="F62" s="51"/>
      <c r="G62" s="52"/>
      <c r="H62" s="53">
        <f t="shared" si="3"/>
        <v>0</v>
      </c>
      <c r="I62" s="54"/>
      <c r="J62" s="51"/>
      <c r="K62" s="51"/>
      <c r="L62" s="51"/>
      <c r="M62" s="51">
        <f t="shared" si="4"/>
        <v>0</v>
      </c>
      <c r="N62" s="55">
        <f t="shared" si="5"/>
        <v>120253</v>
      </c>
      <c r="P62" s="51"/>
      <c r="Q62" s="51"/>
      <c r="R62" s="51"/>
      <c r="S62" s="52"/>
      <c r="T62" s="53">
        <f t="shared" si="6"/>
        <v>0</v>
      </c>
      <c r="U62" s="54"/>
      <c r="V62" s="51"/>
      <c r="W62" s="51"/>
      <c r="X62" s="51"/>
      <c r="Y62" s="51">
        <f t="shared" si="7"/>
        <v>0</v>
      </c>
      <c r="Z62" s="55">
        <f t="shared" si="8"/>
        <v>-312446</v>
      </c>
      <c r="AB62" s="51"/>
      <c r="AC62" s="51"/>
      <c r="AD62" s="51"/>
      <c r="AE62" s="52"/>
      <c r="AF62" s="53">
        <f t="shared" si="9"/>
        <v>0</v>
      </c>
      <c r="AG62" s="54"/>
      <c r="AH62" s="51"/>
      <c r="AI62" s="51"/>
      <c r="AJ62" s="51"/>
      <c r="AK62" s="51">
        <f t="shared" si="10"/>
        <v>0</v>
      </c>
      <c r="AL62" s="55">
        <f t="shared" si="11"/>
        <v>-207142</v>
      </c>
      <c r="AN62" s="53">
        <f t="shared" si="12"/>
        <v>0</v>
      </c>
      <c r="AO62" s="51">
        <f t="shared" si="13"/>
        <v>0</v>
      </c>
      <c r="AP62" s="55">
        <f t="shared" si="14"/>
        <v>-399335</v>
      </c>
    </row>
    <row r="63" spans="1:42" ht="13.5" customHeight="1" thickBot="1" x14ac:dyDescent="0.25">
      <c r="A63" s="10">
        <f t="shared" ca="1" si="15"/>
        <v>0</v>
      </c>
      <c r="B63" s="49">
        <f t="shared" ca="1" si="1"/>
        <v>44700</v>
      </c>
      <c r="C63" s="50" t="str">
        <f t="shared" ca="1" si="2"/>
        <v>יום ה</v>
      </c>
      <c r="D63" s="51"/>
      <c r="E63" s="51"/>
      <c r="F63" s="51"/>
      <c r="G63" s="52"/>
      <c r="H63" s="53">
        <f t="shared" si="3"/>
        <v>0</v>
      </c>
      <c r="I63" s="54"/>
      <c r="J63" s="51"/>
      <c r="K63" s="51"/>
      <c r="L63" s="51"/>
      <c r="M63" s="51">
        <f t="shared" si="4"/>
        <v>0</v>
      </c>
      <c r="N63" s="55">
        <f t="shared" si="5"/>
        <v>120253</v>
      </c>
      <c r="P63" s="51"/>
      <c r="Q63" s="51"/>
      <c r="R63" s="51"/>
      <c r="S63" s="52"/>
      <c r="T63" s="53">
        <f t="shared" si="6"/>
        <v>0</v>
      </c>
      <c r="U63" s="54"/>
      <c r="V63" s="51"/>
      <c r="W63" s="51"/>
      <c r="X63" s="51"/>
      <c r="Y63" s="51">
        <f t="shared" si="7"/>
        <v>0</v>
      </c>
      <c r="Z63" s="55">
        <f t="shared" si="8"/>
        <v>-312446</v>
      </c>
      <c r="AB63" s="51"/>
      <c r="AC63" s="51"/>
      <c r="AD63" s="51"/>
      <c r="AE63" s="52"/>
      <c r="AF63" s="53">
        <f t="shared" si="9"/>
        <v>0</v>
      </c>
      <c r="AG63" s="54"/>
      <c r="AH63" s="51"/>
      <c r="AI63" s="51"/>
      <c r="AJ63" s="51"/>
      <c r="AK63" s="51">
        <f t="shared" si="10"/>
        <v>0</v>
      </c>
      <c r="AL63" s="55">
        <f t="shared" si="11"/>
        <v>-207142</v>
      </c>
      <c r="AN63" s="53">
        <f t="shared" si="12"/>
        <v>0</v>
      </c>
      <c r="AO63" s="51">
        <f t="shared" si="13"/>
        <v>0</v>
      </c>
      <c r="AP63" s="55">
        <f t="shared" si="14"/>
        <v>-399335</v>
      </c>
    </row>
    <row r="64" spans="1:42" ht="13.5" customHeight="1" thickBot="1" x14ac:dyDescent="0.25">
      <c r="A64" s="10">
        <f t="shared" ca="1" si="15"/>
        <v>0</v>
      </c>
      <c r="B64" s="49">
        <f t="shared" ca="1" si="1"/>
        <v>44701</v>
      </c>
      <c r="C64" s="50" t="str">
        <f t="shared" ca="1" si="2"/>
        <v>יום ו</v>
      </c>
      <c r="D64" s="51"/>
      <c r="E64" s="51"/>
      <c r="F64" s="51"/>
      <c r="G64" s="52"/>
      <c r="H64" s="53">
        <f t="shared" si="3"/>
        <v>0</v>
      </c>
      <c r="I64" s="54"/>
      <c r="J64" s="51"/>
      <c r="K64" s="51"/>
      <c r="L64" s="51"/>
      <c r="M64" s="51">
        <f t="shared" si="4"/>
        <v>0</v>
      </c>
      <c r="N64" s="55">
        <f t="shared" si="5"/>
        <v>120253</v>
      </c>
      <c r="P64" s="51"/>
      <c r="Q64" s="51"/>
      <c r="R64" s="51"/>
      <c r="S64" s="52"/>
      <c r="T64" s="53">
        <f t="shared" si="6"/>
        <v>0</v>
      </c>
      <c r="U64" s="54"/>
      <c r="V64" s="51"/>
      <c r="W64" s="51"/>
      <c r="X64" s="51"/>
      <c r="Y64" s="51">
        <f t="shared" si="7"/>
        <v>0</v>
      </c>
      <c r="Z64" s="55">
        <f t="shared" si="8"/>
        <v>-312446</v>
      </c>
      <c r="AB64" s="51"/>
      <c r="AC64" s="51"/>
      <c r="AD64" s="51"/>
      <c r="AE64" s="52"/>
      <c r="AF64" s="53">
        <f t="shared" si="9"/>
        <v>0</v>
      </c>
      <c r="AG64" s="54"/>
      <c r="AH64" s="51"/>
      <c r="AI64" s="51"/>
      <c r="AJ64" s="51"/>
      <c r="AK64" s="51">
        <f t="shared" si="10"/>
        <v>0</v>
      </c>
      <c r="AL64" s="55">
        <f t="shared" si="11"/>
        <v>-207142</v>
      </c>
      <c r="AN64" s="53">
        <f t="shared" si="12"/>
        <v>0</v>
      </c>
      <c r="AO64" s="51">
        <f t="shared" si="13"/>
        <v>0</v>
      </c>
      <c r="AP64" s="55">
        <f t="shared" si="14"/>
        <v>-399335</v>
      </c>
    </row>
    <row r="65" spans="1:42" ht="13.5" customHeight="1" thickBot="1" x14ac:dyDescent="0.25">
      <c r="A65" s="10">
        <f t="shared" ca="1" si="15"/>
        <v>0</v>
      </c>
      <c r="B65" s="49">
        <f t="shared" ca="1" si="1"/>
        <v>44702</v>
      </c>
      <c r="C65" s="50" t="str">
        <f t="shared" ca="1" si="2"/>
        <v>שבת</v>
      </c>
      <c r="D65" s="51"/>
      <c r="E65" s="51"/>
      <c r="F65" s="51"/>
      <c r="G65" s="52"/>
      <c r="H65" s="53">
        <f t="shared" si="3"/>
        <v>0</v>
      </c>
      <c r="I65" s="54"/>
      <c r="J65" s="51"/>
      <c r="K65" s="51"/>
      <c r="L65" s="51"/>
      <c r="M65" s="51">
        <f t="shared" si="4"/>
        <v>0</v>
      </c>
      <c r="N65" s="55">
        <f t="shared" si="5"/>
        <v>120253</v>
      </c>
      <c r="P65" s="51"/>
      <c r="Q65" s="51"/>
      <c r="R65" s="51"/>
      <c r="S65" s="52"/>
      <c r="T65" s="53">
        <f t="shared" si="6"/>
        <v>0</v>
      </c>
      <c r="U65" s="54"/>
      <c r="V65" s="51"/>
      <c r="W65" s="51"/>
      <c r="X65" s="51"/>
      <c r="Y65" s="51">
        <f t="shared" si="7"/>
        <v>0</v>
      </c>
      <c r="Z65" s="55">
        <f t="shared" si="8"/>
        <v>-312446</v>
      </c>
      <c r="AB65" s="51"/>
      <c r="AC65" s="51"/>
      <c r="AD65" s="51"/>
      <c r="AE65" s="52"/>
      <c r="AF65" s="53">
        <f t="shared" si="9"/>
        <v>0</v>
      </c>
      <c r="AG65" s="54"/>
      <c r="AH65" s="51"/>
      <c r="AI65" s="51"/>
      <c r="AJ65" s="51"/>
      <c r="AK65" s="51">
        <f t="shared" si="10"/>
        <v>0</v>
      </c>
      <c r="AL65" s="55">
        <f t="shared" si="11"/>
        <v>-207142</v>
      </c>
      <c r="AN65" s="53">
        <f t="shared" si="12"/>
        <v>0</v>
      </c>
      <c r="AO65" s="51">
        <f t="shared" si="13"/>
        <v>0</v>
      </c>
      <c r="AP65" s="55">
        <f t="shared" si="14"/>
        <v>-399335</v>
      </c>
    </row>
    <row r="66" spans="1:42" ht="13.5" customHeight="1" thickBot="1" x14ac:dyDescent="0.25">
      <c r="A66" s="10">
        <f t="shared" ca="1" si="15"/>
        <v>1</v>
      </c>
      <c r="B66" s="49">
        <f t="shared" ca="1" si="1"/>
        <v>44703</v>
      </c>
      <c r="C66" s="50" t="str">
        <f t="shared" ca="1" si="2"/>
        <v>יום א</v>
      </c>
      <c r="D66" s="51"/>
      <c r="E66" s="51"/>
      <c r="F66" s="51"/>
      <c r="G66" s="52"/>
      <c r="H66" s="53">
        <f t="shared" si="3"/>
        <v>0</v>
      </c>
      <c r="I66" s="54"/>
      <c r="J66" s="51"/>
      <c r="K66" s="51"/>
      <c r="L66" s="51"/>
      <c r="M66" s="51">
        <f t="shared" si="4"/>
        <v>0</v>
      </c>
      <c r="N66" s="55">
        <f t="shared" si="5"/>
        <v>120253</v>
      </c>
      <c r="P66" s="51"/>
      <c r="Q66" s="51"/>
      <c r="R66" s="51"/>
      <c r="S66" s="52"/>
      <c r="T66" s="53">
        <f t="shared" si="6"/>
        <v>0</v>
      </c>
      <c r="U66" s="54"/>
      <c r="V66" s="51"/>
      <c r="W66" s="51"/>
      <c r="X66" s="51"/>
      <c r="Y66" s="51">
        <f t="shared" si="7"/>
        <v>0</v>
      </c>
      <c r="Z66" s="55">
        <f t="shared" si="8"/>
        <v>-312446</v>
      </c>
      <c r="AB66" s="51"/>
      <c r="AC66" s="51"/>
      <c r="AD66" s="51"/>
      <c r="AE66" s="52"/>
      <c r="AF66" s="53">
        <f t="shared" si="9"/>
        <v>0</v>
      </c>
      <c r="AG66" s="54"/>
      <c r="AH66" s="51"/>
      <c r="AI66" s="51"/>
      <c r="AJ66" s="51"/>
      <c r="AK66" s="51">
        <f t="shared" si="10"/>
        <v>0</v>
      </c>
      <c r="AL66" s="55">
        <f t="shared" si="11"/>
        <v>-207142</v>
      </c>
      <c r="AN66" s="53">
        <f t="shared" si="12"/>
        <v>0</v>
      </c>
      <c r="AO66" s="51">
        <f t="shared" si="13"/>
        <v>0</v>
      </c>
      <c r="AP66" s="55">
        <f t="shared" si="14"/>
        <v>-399335</v>
      </c>
    </row>
    <row r="67" spans="1:42" ht="13.5" thickBot="1" x14ac:dyDescent="0.25">
      <c r="A67" s="10">
        <f t="shared" ca="1" si="15"/>
        <v>0</v>
      </c>
      <c r="B67" s="49">
        <f t="shared" ca="1" si="1"/>
        <v>44704</v>
      </c>
      <c r="C67" s="50" t="str">
        <f t="shared" ca="1" si="2"/>
        <v>יום ב</v>
      </c>
      <c r="D67" s="51"/>
      <c r="E67" s="51"/>
      <c r="F67" s="51"/>
      <c r="G67" s="52"/>
      <c r="H67" s="53">
        <f t="shared" si="3"/>
        <v>0</v>
      </c>
      <c r="I67" s="54"/>
      <c r="J67" s="51"/>
      <c r="K67" s="51"/>
      <c r="L67" s="51"/>
      <c r="M67" s="51">
        <f t="shared" si="4"/>
        <v>0</v>
      </c>
      <c r="N67" s="55">
        <f t="shared" si="5"/>
        <v>120253</v>
      </c>
      <c r="P67" s="51"/>
      <c r="Q67" s="51"/>
      <c r="R67" s="51"/>
      <c r="S67" s="52"/>
      <c r="T67" s="53">
        <f t="shared" si="6"/>
        <v>0</v>
      </c>
      <c r="U67" s="54"/>
      <c r="V67" s="51"/>
      <c r="W67" s="51"/>
      <c r="X67" s="51"/>
      <c r="Y67" s="51">
        <f t="shared" si="7"/>
        <v>0</v>
      </c>
      <c r="Z67" s="55">
        <f t="shared" si="8"/>
        <v>-312446</v>
      </c>
      <c r="AB67" s="51"/>
      <c r="AC67" s="51"/>
      <c r="AD67" s="51"/>
      <c r="AE67" s="52"/>
      <c r="AF67" s="53">
        <f t="shared" si="9"/>
        <v>0</v>
      </c>
      <c r="AG67" s="54"/>
      <c r="AH67" s="51"/>
      <c r="AI67" s="51"/>
      <c r="AJ67" s="51"/>
      <c r="AK67" s="51">
        <f t="shared" si="10"/>
        <v>0</v>
      </c>
      <c r="AL67" s="55">
        <f t="shared" si="11"/>
        <v>-207142</v>
      </c>
      <c r="AN67" s="53">
        <f t="shared" si="12"/>
        <v>0</v>
      </c>
      <c r="AO67" s="51">
        <f t="shared" si="13"/>
        <v>0</v>
      </c>
      <c r="AP67" s="55">
        <f t="shared" si="14"/>
        <v>-399335</v>
      </c>
    </row>
    <row r="68" spans="1:42" ht="13.5" customHeight="1" thickBot="1" x14ac:dyDescent="0.25">
      <c r="A68" s="10">
        <f t="shared" ca="1" si="15"/>
        <v>0</v>
      </c>
      <c r="B68" s="49">
        <f t="shared" ca="1" si="1"/>
        <v>44705</v>
      </c>
      <c r="C68" s="50" t="str">
        <f t="shared" ca="1" si="2"/>
        <v>יום ג</v>
      </c>
      <c r="D68" s="51"/>
      <c r="E68" s="51"/>
      <c r="F68" s="51"/>
      <c r="G68" s="52"/>
      <c r="H68" s="53">
        <f t="shared" si="3"/>
        <v>0</v>
      </c>
      <c r="I68" s="54"/>
      <c r="J68" s="51"/>
      <c r="K68" s="51"/>
      <c r="L68" s="51"/>
      <c r="M68" s="51">
        <f t="shared" si="4"/>
        <v>0</v>
      </c>
      <c r="N68" s="55">
        <f t="shared" si="5"/>
        <v>120253</v>
      </c>
      <c r="P68" s="51"/>
      <c r="Q68" s="51"/>
      <c r="R68" s="51"/>
      <c r="S68" s="52"/>
      <c r="T68" s="53">
        <f t="shared" si="6"/>
        <v>0</v>
      </c>
      <c r="U68" s="54"/>
      <c r="V68" s="51"/>
      <c r="W68" s="51"/>
      <c r="X68" s="51"/>
      <c r="Y68" s="51">
        <f t="shared" si="7"/>
        <v>0</v>
      </c>
      <c r="Z68" s="55">
        <f t="shared" si="8"/>
        <v>-312446</v>
      </c>
      <c r="AB68" s="51"/>
      <c r="AC68" s="51"/>
      <c r="AD68" s="51"/>
      <c r="AE68" s="52"/>
      <c r="AF68" s="53">
        <f t="shared" si="9"/>
        <v>0</v>
      </c>
      <c r="AG68" s="54"/>
      <c r="AH68" s="51"/>
      <c r="AI68" s="51"/>
      <c r="AJ68" s="51"/>
      <c r="AK68" s="51">
        <f t="shared" si="10"/>
        <v>0</v>
      </c>
      <c r="AL68" s="55">
        <f t="shared" si="11"/>
        <v>-207142</v>
      </c>
      <c r="AN68" s="53">
        <f t="shared" si="12"/>
        <v>0</v>
      </c>
      <c r="AO68" s="51">
        <f t="shared" si="13"/>
        <v>0</v>
      </c>
      <c r="AP68" s="55">
        <f t="shared" si="14"/>
        <v>-399335</v>
      </c>
    </row>
    <row r="69" spans="1:42" ht="13.5" customHeight="1" thickBot="1" x14ac:dyDescent="0.25">
      <c r="A69" s="10">
        <f t="shared" ca="1" si="15"/>
        <v>0</v>
      </c>
      <c r="B69" s="49">
        <f t="shared" ca="1" si="1"/>
        <v>44706</v>
      </c>
      <c r="C69" s="50" t="str">
        <f t="shared" ca="1" si="2"/>
        <v>יום ד</v>
      </c>
      <c r="D69" s="51"/>
      <c r="E69" s="51"/>
      <c r="F69" s="51"/>
      <c r="G69" s="52"/>
      <c r="H69" s="53">
        <f t="shared" si="3"/>
        <v>0</v>
      </c>
      <c r="I69" s="54"/>
      <c r="J69" s="51"/>
      <c r="K69" s="51"/>
      <c r="L69" s="51"/>
      <c r="M69" s="51">
        <f t="shared" si="4"/>
        <v>0</v>
      </c>
      <c r="N69" s="55">
        <f t="shared" si="5"/>
        <v>120253</v>
      </c>
      <c r="P69" s="51"/>
      <c r="Q69" s="51"/>
      <c r="R69" s="51"/>
      <c r="S69" s="52"/>
      <c r="T69" s="53">
        <f t="shared" si="6"/>
        <v>0</v>
      </c>
      <c r="U69" s="54"/>
      <c r="V69" s="51"/>
      <c r="W69" s="51"/>
      <c r="X69" s="51"/>
      <c r="Y69" s="51">
        <f t="shared" si="7"/>
        <v>0</v>
      </c>
      <c r="Z69" s="55">
        <f t="shared" si="8"/>
        <v>-312446</v>
      </c>
      <c r="AB69" s="51"/>
      <c r="AC69" s="51"/>
      <c r="AD69" s="51"/>
      <c r="AE69" s="52"/>
      <c r="AF69" s="53">
        <f t="shared" si="9"/>
        <v>0</v>
      </c>
      <c r="AG69" s="54"/>
      <c r="AH69" s="51"/>
      <c r="AI69" s="51"/>
      <c r="AJ69" s="51"/>
      <c r="AK69" s="51">
        <f t="shared" si="10"/>
        <v>0</v>
      </c>
      <c r="AL69" s="55">
        <f t="shared" si="11"/>
        <v>-207142</v>
      </c>
      <c r="AN69" s="53">
        <f t="shared" si="12"/>
        <v>0</v>
      </c>
      <c r="AO69" s="51">
        <f t="shared" si="13"/>
        <v>0</v>
      </c>
      <c r="AP69" s="55">
        <f t="shared" si="14"/>
        <v>-399335</v>
      </c>
    </row>
    <row r="70" spans="1:42" ht="13.5" customHeight="1" thickBot="1" x14ac:dyDescent="0.25">
      <c r="A70" s="10">
        <f t="shared" ca="1" si="15"/>
        <v>0</v>
      </c>
      <c r="B70" s="49">
        <f t="shared" ca="1" si="1"/>
        <v>44707</v>
      </c>
      <c r="C70" s="50" t="str">
        <f t="shared" ca="1" si="2"/>
        <v>יום ה</v>
      </c>
      <c r="D70" s="51"/>
      <c r="E70" s="51"/>
      <c r="F70" s="51"/>
      <c r="G70" s="52"/>
      <c r="H70" s="53">
        <f t="shared" si="3"/>
        <v>0</v>
      </c>
      <c r="I70" s="54"/>
      <c r="J70" s="51"/>
      <c r="K70" s="51"/>
      <c r="L70" s="51"/>
      <c r="M70" s="51">
        <f t="shared" si="4"/>
        <v>0</v>
      </c>
      <c r="N70" s="55">
        <f t="shared" si="5"/>
        <v>120253</v>
      </c>
      <c r="P70" s="51"/>
      <c r="Q70" s="51"/>
      <c r="R70" s="51"/>
      <c r="S70" s="52"/>
      <c r="T70" s="53">
        <f t="shared" si="6"/>
        <v>0</v>
      </c>
      <c r="U70" s="54"/>
      <c r="V70" s="51"/>
      <c r="W70" s="51"/>
      <c r="X70" s="51"/>
      <c r="Y70" s="51">
        <f t="shared" si="7"/>
        <v>0</v>
      </c>
      <c r="Z70" s="55">
        <f t="shared" si="8"/>
        <v>-312446</v>
      </c>
      <c r="AB70" s="51"/>
      <c r="AC70" s="51"/>
      <c r="AD70" s="51"/>
      <c r="AE70" s="52"/>
      <c r="AF70" s="53">
        <f t="shared" si="9"/>
        <v>0</v>
      </c>
      <c r="AG70" s="54"/>
      <c r="AH70" s="51"/>
      <c r="AI70" s="51"/>
      <c r="AJ70" s="51"/>
      <c r="AK70" s="51">
        <f t="shared" si="10"/>
        <v>0</v>
      </c>
      <c r="AL70" s="55">
        <f t="shared" si="11"/>
        <v>-207142</v>
      </c>
      <c r="AN70" s="53">
        <f t="shared" si="12"/>
        <v>0</v>
      </c>
      <c r="AO70" s="51">
        <f t="shared" si="13"/>
        <v>0</v>
      </c>
      <c r="AP70" s="55">
        <f t="shared" si="14"/>
        <v>-399335</v>
      </c>
    </row>
    <row r="71" spans="1:42" ht="13.5" customHeight="1" thickBot="1" x14ac:dyDescent="0.25">
      <c r="A71" s="10">
        <f t="shared" ca="1" si="15"/>
        <v>0</v>
      </c>
      <c r="B71" s="49">
        <f t="shared" ref="B71:B126" ca="1" si="16">B70+1</f>
        <v>44708</v>
      </c>
      <c r="C71" s="50" t="str">
        <f t="shared" ref="C71:C126" ca="1" si="17">TEXT(B71,"ddd")</f>
        <v>יום ו</v>
      </c>
      <c r="D71" s="51"/>
      <c r="E71" s="51"/>
      <c r="F71" s="51"/>
      <c r="G71" s="52"/>
      <c r="H71" s="53">
        <f t="shared" si="3"/>
        <v>0</v>
      </c>
      <c r="I71" s="54"/>
      <c r="J71" s="51"/>
      <c r="K71" s="51"/>
      <c r="L71" s="51"/>
      <c r="M71" s="51">
        <f t="shared" si="4"/>
        <v>0</v>
      </c>
      <c r="N71" s="55">
        <f t="shared" si="5"/>
        <v>120253</v>
      </c>
      <c r="P71" s="51"/>
      <c r="Q71" s="51"/>
      <c r="R71" s="51"/>
      <c r="S71" s="52"/>
      <c r="T71" s="53">
        <f t="shared" si="6"/>
        <v>0</v>
      </c>
      <c r="U71" s="54"/>
      <c r="V71" s="51"/>
      <c r="W71" s="51"/>
      <c r="X71" s="51"/>
      <c r="Y71" s="51">
        <f t="shared" si="7"/>
        <v>0</v>
      </c>
      <c r="Z71" s="55">
        <f t="shared" si="8"/>
        <v>-312446</v>
      </c>
      <c r="AB71" s="51"/>
      <c r="AC71" s="51"/>
      <c r="AD71" s="51"/>
      <c r="AE71" s="52"/>
      <c r="AF71" s="53">
        <f t="shared" si="9"/>
        <v>0</v>
      </c>
      <c r="AG71" s="54"/>
      <c r="AH71" s="51"/>
      <c r="AI71" s="51"/>
      <c r="AJ71" s="51"/>
      <c r="AK71" s="51">
        <f t="shared" si="10"/>
        <v>0</v>
      </c>
      <c r="AL71" s="55">
        <f t="shared" si="11"/>
        <v>-207142</v>
      </c>
      <c r="AN71" s="53">
        <f t="shared" si="12"/>
        <v>0</v>
      </c>
      <c r="AO71" s="51">
        <f t="shared" si="13"/>
        <v>0</v>
      </c>
      <c r="AP71" s="55">
        <f t="shared" si="14"/>
        <v>-399335</v>
      </c>
    </row>
    <row r="72" spans="1:42" ht="13.5" customHeight="1" thickBot="1" x14ac:dyDescent="0.25">
      <c r="A72" s="10">
        <f t="shared" ca="1" si="15"/>
        <v>0</v>
      </c>
      <c r="B72" s="49">
        <f t="shared" ca="1" si="16"/>
        <v>44709</v>
      </c>
      <c r="C72" s="50" t="str">
        <f t="shared" ca="1" si="17"/>
        <v>שבת</v>
      </c>
      <c r="D72" s="51"/>
      <c r="E72" s="51"/>
      <c r="F72" s="51"/>
      <c r="G72" s="52"/>
      <c r="H72" s="53">
        <f t="shared" ref="H72:H126" si="18">SUM(D72:G72)</f>
        <v>0</v>
      </c>
      <c r="I72" s="54"/>
      <c r="J72" s="51"/>
      <c r="K72" s="51"/>
      <c r="L72" s="51"/>
      <c r="M72" s="51">
        <f t="shared" ref="M72:M126" si="19">SUM(I72:L72)</f>
        <v>0</v>
      </c>
      <c r="N72" s="55">
        <f t="shared" ref="N72:N126" si="20">+N71+M72+H72</f>
        <v>120253</v>
      </c>
      <c r="P72" s="51"/>
      <c r="Q72" s="51"/>
      <c r="R72" s="51"/>
      <c r="S72" s="52"/>
      <c r="T72" s="53">
        <f t="shared" ref="T72:T126" si="21">SUM(P72:S72)</f>
        <v>0</v>
      </c>
      <c r="U72" s="54"/>
      <c r="V72" s="51"/>
      <c r="W72" s="51"/>
      <c r="X72" s="51"/>
      <c r="Y72" s="51">
        <f t="shared" ref="Y72:Y126" si="22">SUM(U72:X72)</f>
        <v>0</v>
      </c>
      <c r="Z72" s="55">
        <f t="shared" ref="Z72:Z126" si="23">+Z71+Y72+T72</f>
        <v>-312446</v>
      </c>
      <c r="AB72" s="51"/>
      <c r="AC72" s="51"/>
      <c r="AD72" s="51"/>
      <c r="AE72" s="52"/>
      <c r="AF72" s="53">
        <f t="shared" ref="AF72:AF126" si="24">SUM(AB72:AE72)</f>
        <v>0</v>
      </c>
      <c r="AG72" s="54"/>
      <c r="AH72" s="51"/>
      <c r="AI72" s="51"/>
      <c r="AJ72" s="51"/>
      <c r="AK72" s="51">
        <f t="shared" ref="AK72:AK126" si="25">SUM(AG72:AJ72)</f>
        <v>0</v>
      </c>
      <c r="AL72" s="55">
        <f t="shared" ref="AL72:AL126" si="26">+AL71+AK72+AF72</f>
        <v>-207142</v>
      </c>
      <c r="AN72" s="53">
        <f t="shared" ref="AN72:AN126" si="27">SUM(H72,T72,AF72)</f>
        <v>0</v>
      </c>
      <c r="AO72" s="51">
        <f t="shared" ref="AO72:AO126" si="28">SUM(M72,Y72,AK72)</f>
        <v>0</v>
      </c>
      <c r="AP72" s="55">
        <f t="shared" ref="AP72:AP126" si="29">+AP71+AO72+AN72</f>
        <v>-399335</v>
      </c>
    </row>
    <row r="73" spans="1:42" ht="13.5" customHeight="1" thickBot="1" x14ac:dyDescent="0.25">
      <c r="A73" s="10">
        <f t="shared" ca="1" si="15"/>
        <v>0</v>
      </c>
      <c r="B73" s="49">
        <f t="shared" ca="1" si="16"/>
        <v>44710</v>
      </c>
      <c r="C73" s="50" t="str">
        <f t="shared" ca="1" si="17"/>
        <v>יום א</v>
      </c>
      <c r="D73" s="51"/>
      <c r="E73" s="51"/>
      <c r="F73" s="51"/>
      <c r="G73" s="52"/>
      <c r="H73" s="53">
        <f t="shared" si="18"/>
        <v>0</v>
      </c>
      <c r="I73" s="54"/>
      <c r="J73" s="51"/>
      <c r="K73" s="51"/>
      <c r="L73" s="51"/>
      <c r="M73" s="51">
        <f t="shared" si="19"/>
        <v>0</v>
      </c>
      <c r="N73" s="55">
        <f t="shared" si="20"/>
        <v>120253</v>
      </c>
      <c r="P73" s="51"/>
      <c r="Q73" s="51"/>
      <c r="R73" s="51"/>
      <c r="S73" s="52"/>
      <c r="T73" s="53">
        <f t="shared" si="21"/>
        <v>0</v>
      </c>
      <c r="U73" s="54"/>
      <c r="V73" s="51"/>
      <c r="W73" s="51"/>
      <c r="X73" s="51"/>
      <c r="Y73" s="51">
        <f t="shared" si="22"/>
        <v>0</v>
      </c>
      <c r="Z73" s="55">
        <f t="shared" si="23"/>
        <v>-312446</v>
      </c>
      <c r="AB73" s="51"/>
      <c r="AC73" s="51"/>
      <c r="AD73" s="51"/>
      <c r="AE73" s="52"/>
      <c r="AF73" s="53">
        <f t="shared" si="24"/>
        <v>0</v>
      </c>
      <c r="AG73" s="54"/>
      <c r="AH73" s="51"/>
      <c r="AI73" s="51"/>
      <c r="AJ73" s="51"/>
      <c r="AK73" s="51">
        <f t="shared" si="25"/>
        <v>0</v>
      </c>
      <c r="AL73" s="55">
        <f t="shared" si="26"/>
        <v>-207142</v>
      </c>
      <c r="AN73" s="53">
        <f t="shared" si="27"/>
        <v>0</v>
      </c>
      <c r="AO73" s="51">
        <f t="shared" si="28"/>
        <v>0</v>
      </c>
      <c r="AP73" s="55">
        <f t="shared" si="29"/>
        <v>-399335</v>
      </c>
    </row>
    <row r="74" spans="1:42" ht="13.5" customHeight="1" thickBot="1" x14ac:dyDescent="0.25">
      <c r="A74" s="10">
        <f t="shared" ca="1" si="15"/>
        <v>0</v>
      </c>
      <c r="B74" s="49">
        <f t="shared" ca="1" si="16"/>
        <v>44711</v>
      </c>
      <c r="C74" s="50" t="str">
        <f t="shared" ca="1" si="17"/>
        <v>יום ב</v>
      </c>
      <c r="D74" s="51"/>
      <c r="E74" s="51"/>
      <c r="F74" s="51"/>
      <c r="G74" s="52"/>
      <c r="H74" s="53">
        <f t="shared" si="18"/>
        <v>0</v>
      </c>
      <c r="I74" s="54"/>
      <c r="J74" s="51"/>
      <c r="K74" s="51"/>
      <c r="L74" s="51"/>
      <c r="M74" s="51">
        <f t="shared" si="19"/>
        <v>0</v>
      </c>
      <c r="N74" s="55">
        <f t="shared" si="20"/>
        <v>120253</v>
      </c>
      <c r="P74" s="51"/>
      <c r="Q74" s="51"/>
      <c r="R74" s="51"/>
      <c r="S74" s="52"/>
      <c r="T74" s="53">
        <f t="shared" si="21"/>
        <v>0</v>
      </c>
      <c r="U74" s="54"/>
      <c r="V74" s="51"/>
      <c r="W74" s="51"/>
      <c r="X74" s="51"/>
      <c r="Y74" s="51">
        <f t="shared" si="22"/>
        <v>0</v>
      </c>
      <c r="Z74" s="55">
        <f t="shared" si="23"/>
        <v>-312446</v>
      </c>
      <c r="AB74" s="51"/>
      <c r="AC74" s="51"/>
      <c r="AD74" s="51"/>
      <c r="AE74" s="52"/>
      <c r="AF74" s="53">
        <f t="shared" si="24"/>
        <v>0</v>
      </c>
      <c r="AG74" s="54"/>
      <c r="AH74" s="51"/>
      <c r="AI74" s="51"/>
      <c r="AJ74" s="51"/>
      <c r="AK74" s="51">
        <f t="shared" si="25"/>
        <v>0</v>
      </c>
      <c r="AL74" s="55">
        <f t="shared" si="26"/>
        <v>-207142</v>
      </c>
      <c r="AN74" s="53">
        <f t="shared" si="27"/>
        <v>0</v>
      </c>
      <c r="AO74" s="51">
        <f t="shared" si="28"/>
        <v>0</v>
      </c>
      <c r="AP74" s="55">
        <f t="shared" si="29"/>
        <v>-399335</v>
      </c>
    </row>
    <row r="75" spans="1:42" ht="13.5" customHeight="1" thickBot="1" x14ac:dyDescent="0.25">
      <c r="A75" s="10">
        <f t="shared" ca="1" si="15"/>
        <v>0</v>
      </c>
      <c r="B75" s="49">
        <f t="shared" ca="1" si="16"/>
        <v>44712</v>
      </c>
      <c r="C75" s="50" t="str">
        <f t="shared" ca="1" si="17"/>
        <v>יום ג</v>
      </c>
      <c r="D75" s="51"/>
      <c r="E75" s="51"/>
      <c r="F75" s="51"/>
      <c r="G75" s="52"/>
      <c r="H75" s="53">
        <f t="shared" si="18"/>
        <v>0</v>
      </c>
      <c r="I75" s="54"/>
      <c r="J75" s="51"/>
      <c r="K75" s="51"/>
      <c r="L75" s="51"/>
      <c r="M75" s="51">
        <f t="shared" si="19"/>
        <v>0</v>
      </c>
      <c r="N75" s="55">
        <f t="shared" si="20"/>
        <v>120253</v>
      </c>
      <c r="P75" s="51"/>
      <c r="Q75" s="51"/>
      <c r="R75" s="51"/>
      <c r="S75" s="52"/>
      <c r="T75" s="53">
        <f t="shared" si="21"/>
        <v>0</v>
      </c>
      <c r="U75" s="54"/>
      <c r="V75" s="51"/>
      <c r="W75" s="51"/>
      <c r="X75" s="51"/>
      <c r="Y75" s="51">
        <f t="shared" si="22"/>
        <v>0</v>
      </c>
      <c r="Z75" s="55">
        <f t="shared" si="23"/>
        <v>-312446</v>
      </c>
      <c r="AB75" s="51"/>
      <c r="AC75" s="51"/>
      <c r="AD75" s="51"/>
      <c r="AE75" s="52"/>
      <c r="AF75" s="53">
        <f t="shared" si="24"/>
        <v>0</v>
      </c>
      <c r="AG75" s="54"/>
      <c r="AH75" s="51"/>
      <c r="AI75" s="51"/>
      <c r="AJ75" s="51"/>
      <c r="AK75" s="51">
        <f t="shared" si="25"/>
        <v>0</v>
      </c>
      <c r="AL75" s="55">
        <f t="shared" si="26"/>
        <v>-207142</v>
      </c>
      <c r="AN75" s="53">
        <f t="shared" si="27"/>
        <v>0</v>
      </c>
      <c r="AO75" s="51">
        <f t="shared" si="28"/>
        <v>0</v>
      </c>
      <c r="AP75" s="55">
        <f t="shared" si="29"/>
        <v>-399335</v>
      </c>
    </row>
    <row r="76" spans="1:42" ht="13.5" customHeight="1" thickBot="1" x14ac:dyDescent="0.25">
      <c r="A76" s="10">
        <f t="shared" ca="1" si="15"/>
        <v>0</v>
      </c>
      <c r="B76" s="49">
        <f t="shared" ca="1" si="16"/>
        <v>44713</v>
      </c>
      <c r="C76" s="50" t="str">
        <f t="shared" ca="1" si="17"/>
        <v>יום ד</v>
      </c>
      <c r="D76" s="51"/>
      <c r="E76" s="51"/>
      <c r="F76" s="51"/>
      <c r="G76" s="52"/>
      <c r="H76" s="53">
        <f t="shared" si="18"/>
        <v>0</v>
      </c>
      <c r="I76" s="54"/>
      <c r="J76" s="51"/>
      <c r="K76" s="51"/>
      <c r="L76" s="51"/>
      <c r="M76" s="51">
        <f t="shared" si="19"/>
        <v>0</v>
      </c>
      <c r="N76" s="55">
        <f t="shared" si="20"/>
        <v>120253</v>
      </c>
      <c r="P76" s="51"/>
      <c r="Q76" s="51"/>
      <c r="R76" s="51"/>
      <c r="S76" s="52"/>
      <c r="T76" s="53">
        <f t="shared" si="21"/>
        <v>0</v>
      </c>
      <c r="U76" s="54"/>
      <c r="V76" s="51"/>
      <c r="W76" s="51"/>
      <c r="X76" s="51"/>
      <c r="Y76" s="51">
        <f t="shared" si="22"/>
        <v>0</v>
      </c>
      <c r="Z76" s="55">
        <f t="shared" si="23"/>
        <v>-312446</v>
      </c>
      <c r="AB76" s="51"/>
      <c r="AC76" s="51"/>
      <c r="AD76" s="51"/>
      <c r="AE76" s="52"/>
      <c r="AF76" s="53">
        <f t="shared" si="24"/>
        <v>0</v>
      </c>
      <c r="AG76" s="54"/>
      <c r="AH76" s="51"/>
      <c r="AI76" s="51"/>
      <c r="AJ76" s="51"/>
      <c r="AK76" s="51">
        <f t="shared" si="25"/>
        <v>0</v>
      </c>
      <c r="AL76" s="55">
        <f t="shared" si="26"/>
        <v>-207142</v>
      </c>
      <c r="AN76" s="53">
        <f t="shared" si="27"/>
        <v>0</v>
      </c>
      <c r="AO76" s="51">
        <f t="shared" si="28"/>
        <v>0</v>
      </c>
      <c r="AP76" s="55">
        <f t="shared" si="29"/>
        <v>-399335</v>
      </c>
    </row>
    <row r="77" spans="1:42" ht="13.5" customHeight="1" thickBot="1" x14ac:dyDescent="0.25">
      <c r="A77" s="10">
        <f t="shared" ca="1" si="15"/>
        <v>0</v>
      </c>
      <c r="B77" s="49">
        <f t="shared" ca="1" si="16"/>
        <v>44714</v>
      </c>
      <c r="C77" s="50" t="str">
        <f t="shared" ca="1" si="17"/>
        <v>יום ה</v>
      </c>
      <c r="D77" s="51"/>
      <c r="E77" s="51"/>
      <c r="F77" s="51"/>
      <c r="G77" s="52"/>
      <c r="H77" s="53">
        <f t="shared" si="18"/>
        <v>0</v>
      </c>
      <c r="I77" s="54"/>
      <c r="J77" s="51"/>
      <c r="K77" s="51"/>
      <c r="L77" s="51"/>
      <c r="M77" s="51">
        <f t="shared" si="19"/>
        <v>0</v>
      </c>
      <c r="N77" s="55">
        <f t="shared" si="20"/>
        <v>120253</v>
      </c>
      <c r="P77" s="51"/>
      <c r="Q77" s="51"/>
      <c r="R77" s="51"/>
      <c r="S77" s="52"/>
      <c r="T77" s="53">
        <f t="shared" si="21"/>
        <v>0</v>
      </c>
      <c r="U77" s="54"/>
      <c r="V77" s="51"/>
      <c r="W77" s="51"/>
      <c r="X77" s="51"/>
      <c r="Y77" s="51">
        <f t="shared" si="22"/>
        <v>0</v>
      </c>
      <c r="Z77" s="55">
        <f t="shared" si="23"/>
        <v>-312446</v>
      </c>
      <c r="AB77" s="51"/>
      <c r="AC77" s="51"/>
      <c r="AD77" s="51"/>
      <c r="AE77" s="52"/>
      <c r="AF77" s="53">
        <f t="shared" si="24"/>
        <v>0</v>
      </c>
      <c r="AG77" s="54"/>
      <c r="AH77" s="51"/>
      <c r="AI77" s="51"/>
      <c r="AJ77" s="51"/>
      <c r="AK77" s="51">
        <f t="shared" si="25"/>
        <v>0</v>
      </c>
      <c r="AL77" s="55">
        <f t="shared" si="26"/>
        <v>-207142</v>
      </c>
      <c r="AN77" s="53">
        <f t="shared" si="27"/>
        <v>0</v>
      </c>
      <c r="AO77" s="51">
        <f t="shared" si="28"/>
        <v>0</v>
      </c>
      <c r="AP77" s="55">
        <f t="shared" si="29"/>
        <v>-399335</v>
      </c>
    </row>
    <row r="78" spans="1:42" ht="13.5" customHeight="1" thickBot="1" x14ac:dyDescent="0.25">
      <c r="A78" s="10">
        <f t="shared" ca="1" si="15"/>
        <v>0</v>
      </c>
      <c r="B78" s="49">
        <f t="shared" ca="1" si="16"/>
        <v>44715</v>
      </c>
      <c r="C78" s="50" t="str">
        <f t="shared" ca="1" si="17"/>
        <v>יום ו</v>
      </c>
      <c r="D78" s="51"/>
      <c r="E78" s="51"/>
      <c r="F78" s="51"/>
      <c r="G78" s="52"/>
      <c r="H78" s="53">
        <f t="shared" si="18"/>
        <v>0</v>
      </c>
      <c r="I78" s="54"/>
      <c r="J78" s="51"/>
      <c r="K78" s="51"/>
      <c r="L78" s="51"/>
      <c r="M78" s="51">
        <f t="shared" si="19"/>
        <v>0</v>
      </c>
      <c r="N78" s="55">
        <f t="shared" si="20"/>
        <v>120253</v>
      </c>
      <c r="P78" s="51"/>
      <c r="Q78" s="51"/>
      <c r="R78" s="51"/>
      <c r="S78" s="52"/>
      <c r="T78" s="53">
        <f t="shared" si="21"/>
        <v>0</v>
      </c>
      <c r="U78" s="54"/>
      <c r="V78" s="51"/>
      <c r="W78" s="51"/>
      <c r="X78" s="51"/>
      <c r="Y78" s="51">
        <f t="shared" si="22"/>
        <v>0</v>
      </c>
      <c r="Z78" s="55">
        <f t="shared" si="23"/>
        <v>-312446</v>
      </c>
      <c r="AB78" s="51"/>
      <c r="AC78" s="51"/>
      <c r="AD78" s="51"/>
      <c r="AE78" s="52"/>
      <c r="AF78" s="53">
        <f t="shared" si="24"/>
        <v>0</v>
      </c>
      <c r="AG78" s="54"/>
      <c r="AH78" s="51"/>
      <c r="AI78" s="51"/>
      <c r="AJ78" s="51"/>
      <c r="AK78" s="51">
        <f t="shared" si="25"/>
        <v>0</v>
      </c>
      <c r="AL78" s="55">
        <f t="shared" si="26"/>
        <v>-207142</v>
      </c>
      <c r="AN78" s="53">
        <f t="shared" si="27"/>
        <v>0</v>
      </c>
      <c r="AO78" s="51">
        <f t="shared" si="28"/>
        <v>0</v>
      </c>
      <c r="AP78" s="55">
        <f t="shared" si="29"/>
        <v>-399335</v>
      </c>
    </row>
    <row r="79" spans="1:42" ht="13.5" customHeight="1" thickBot="1" x14ac:dyDescent="0.25">
      <c r="A79" s="10">
        <f t="shared" ca="1" si="15"/>
        <v>0</v>
      </c>
      <c r="B79" s="49">
        <f t="shared" ca="1" si="16"/>
        <v>44716</v>
      </c>
      <c r="C79" s="50" t="str">
        <f t="shared" ca="1" si="17"/>
        <v>שבת</v>
      </c>
      <c r="D79" s="51"/>
      <c r="E79" s="51"/>
      <c r="F79" s="51"/>
      <c r="G79" s="52"/>
      <c r="H79" s="53">
        <f t="shared" si="18"/>
        <v>0</v>
      </c>
      <c r="I79" s="54"/>
      <c r="J79" s="51"/>
      <c r="K79" s="51"/>
      <c r="L79" s="51"/>
      <c r="M79" s="51">
        <f t="shared" si="19"/>
        <v>0</v>
      </c>
      <c r="N79" s="55">
        <f t="shared" si="20"/>
        <v>120253</v>
      </c>
      <c r="P79" s="51"/>
      <c r="Q79" s="51"/>
      <c r="R79" s="51"/>
      <c r="S79" s="52"/>
      <c r="T79" s="53">
        <f t="shared" si="21"/>
        <v>0</v>
      </c>
      <c r="U79" s="54"/>
      <c r="V79" s="51"/>
      <c r="W79" s="51"/>
      <c r="X79" s="51"/>
      <c r="Y79" s="51">
        <f t="shared" si="22"/>
        <v>0</v>
      </c>
      <c r="Z79" s="55">
        <f t="shared" si="23"/>
        <v>-312446</v>
      </c>
      <c r="AB79" s="51"/>
      <c r="AC79" s="51"/>
      <c r="AD79" s="51"/>
      <c r="AE79" s="52"/>
      <c r="AF79" s="53">
        <f t="shared" si="24"/>
        <v>0</v>
      </c>
      <c r="AG79" s="54"/>
      <c r="AH79" s="51"/>
      <c r="AI79" s="51"/>
      <c r="AJ79" s="51"/>
      <c r="AK79" s="51">
        <f t="shared" si="25"/>
        <v>0</v>
      </c>
      <c r="AL79" s="55">
        <f t="shared" si="26"/>
        <v>-207142</v>
      </c>
      <c r="AN79" s="53">
        <f t="shared" si="27"/>
        <v>0</v>
      </c>
      <c r="AO79" s="51">
        <f t="shared" si="28"/>
        <v>0</v>
      </c>
      <c r="AP79" s="55">
        <f t="shared" si="29"/>
        <v>-399335</v>
      </c>
    </row>
    <row r="80" spans="1:42" ht="13.5" customHeight="1" thickBot="1" x14ac:dyDescent="0.25">
      <c r="A80" s="10">
        <f t="shared" ca="1" si="15"/>
        <v>0</v>
      </c>
      <c r="B80" s="49">
        <f t="shared" ca="1" si="16"/>
        <v>44717</v>
      </c>
      <c r="C80" s="50" t="str">
        <f t="shared" ca="1" si="17"/>
        <v>יום א</v>
      </c>
      <c r="D80" s="51"/>
      <c r="E80" s="51"/>
      <c r="F80" s="51"/>
      <c r="G80" s="52"/>
      <c r="H80" s="53">
        <f t="shared" si="18"/>
        <v>0</v>
      </c>
      <c r="I80" s="54"/>
      <c r="J80" s="51"/>
      <c r="K80" s="51"/>
      <c r="L80" s="51"/>
      <c r="M80" s="51">
        <f t="shared" si="19"/>
        <v>0</v>
      </c>
      <c r="N80" s="55">
        <f t="shared" si="20"/>
        <v>120253</v>
      </c>
      <c r="P80" s="51"/>
      <c r="Q80" s="51"/>
      <c r="R80" s="51"/>
      <c r="S80" s="52"/>
      <c r="T80" s="53">
        <f t="shared" si="21"/>
        <v>0</v>
      </c>
      <c r="U80" s="54"/>
      <c r="V80" s="51"/>
      <c r="W80" s="51"/>
      <c r="X80" s="51"/>
      <c r="Y80" s="51">
        <f t="shared" si="22"/>
        <v>0</v>
      </c>
      <c r="Z80" s="55">
        <f t="shared" si="23"/>
        <v>-312446</v>
      </c>
      <c r="AB80" s="51"/>
      <c r="AC80" s="51"/>
      <c r="AD80" s="51"/>
      <c r="AE80" s="52"/>
      <c r="AF80" s="53">
        <f t="shared" si="24"/>
        <v>0</v>
      </c>
      <c r="AG80" s="54"/>
      <c r="AH80" s="51"/>
      <c r="AI80" s="51"/>
      <c r="AJ80" s="51"/>
      <c r="AK80" s="51">
        <f t="shared" si="25"/>
        <v>0</v>
      </c>
      <c r="AL80" s="55">
        <f t="shared" si="26"/>
        <v>-207142</v>
      </c>
      <c r="AN80" s="53">
        <f t="shared" si="27"/>
        <v>0</v>
      </c>
      <c r="AO80" s="51">
        <f t="shared" si="28"/>
        <v>0</v>
      </c>
      <c r="AP80" s="55">
        <f t="shared" si="29"/>
        <v>-399335</v>
      </c>
    </row>
    <row r="81" spans="1:42" ht="13.5" customHeight="1" thickBot="1" x14ac:dyDescent="0.25">
      <c r="A81" s="10">
        <f t="shared" ca="1" si="15"/>
        <v>0</v>
      </c>
      <c r="B81" s="49">
        <f t="shared" ca="1" si="16"/>
        <v>44718</v>
      </c>
      <c r="C81" s="50" t="str">
        <f t="shared" ca="1" si="17"/>
        <v>יום ב</v>
      </c>
      <c r="D81" s="51"/>
      <c r="E81" s="51"/>
      <c r="F81" s="51"/>
      <c r="G81" s="52"/>
      <c r="H81" s="53">
        <f t="shared" si="18"/>
        <v>0</v>
      </c>
      <c r="I81" s="54"/>
      <c r="J81" s="51"/>
      <c r="K81" s="51"/>
      <c r="L81" s="51"/>
      <c r="M81" s="51">
        <f t="shared" si="19"/>
        <v>0</v>
      </c>
      <c r="N81" s="55">
        <f t="shared" si="20"/>
        <v>120253</v>
      </c>
      <c r="P81" s="51"/>
      <c r="Q81" s="51"/>
      <c r="R81" s="51"/>
      <c r="S81" s="52"/>
      <c r="T81" s="53">
        <f t="shared" si="21"/>
        <v>0</v>
      </c>
      <c r="U81" s="54"/>
      <c r="V81" s="51"/>
      <c r="W81" s="51"/>
      <c r="X81" s="51"/>
      <c r="Y81" s="51">
        <f t="shared" si="22"/>
        <v>0</v>
      </c>
      <c r="Z81" s="55">
        <f t="shared" si="23"/>
        <v>-312446</v>
      </c>
      <c r="AB81" s="51"/>
      <c r="AC81" s="51"/>
      <c r="AD81" s="51"/>
      <c r="AE81" s="52"/>
      <c r="AF81" s="53">
        <f t="shared" si="24"/>
        <v>0</v>
      </c>
      <c r="AG81" s="54"/>
      <c r="AH81" s="51"/>
      <c r="AI81" s="51"/>
      <c r="AJ81" s="51"/>
      <c r="AK81" s="51">
        <f t="shared" si="25"/>
        <v>0</v>
      </c>
      <c r="AL81" s="55">
        <f t="shared" si="26"/>
        <v>-207142</v>
      </c>
      <c r="AN81" s="53">
        <f t="shared" si="27"/>
        <v>0</v>
      </c>
      <c r="AO81" s="51">
        <f t="shared" si="28"/>
        <v>0</v>
      </c>
      <c r="AP81" s="55">
        <f t="shared" si="29"/>
        <v>-399335</v>
      </c>
    </row>
    <row r="82" spans="1:42" ht="13.5" customHeight="1" thickBot="1" x14ac:dyDescent="0.25">
      <c r="A82" s="10">
        <f t="shared" ca="1" si="15"/>
        <v>0</v>
      </c>
      <c r="B82" s="49">
        <f t="shared" ca="1" si="16"/>
        <v>44719</v>
      </c>
      <c r="C82" s="50" t="str">
        <f t="shared" ca="1" si="17"/>
        <v>יום ג</v>
      </c>
      <c r="D82" s="51"/>
      <c r="E82" s="51"/>
      <c r="F82" s="51"/>
      <c r="G82" s="52"/>
      <c r="H82" s="53">
        <f t="shared" si="18"/>
        <v>0</v>
      </c>
      <c r="I82" s="54"/>
      <c r="J82" s="51"/>
      <c r="K82" s="51"/>
      <c r="L82" s="51"/>
      <c r="M82" s="51">
        <f t="shared" si="19"/>
        <v>0</v>
      </c>
      <c r="N82" s="55">
        <f t="shared" si="20"/>
        <v>120253</v>
      </c>
      <c r="P82" s="51"/>
      <c r="Q82" s="51"/>
      <c r="R82" s="51"/>
      <c r="S82" s="52"/>
      <c r="T82" s="53">
        <f t="shared" si="21"/>
        <v>0</v>
      </c>
      <c r="U82" s="54"/>
      <c r="V82" s="51"/>
      <c r="W82" s="51"/>
      <c r="X82" s="51"/>
      <c r="Y82" s="51">
        <f t="shared" si="22"/>
        <v>0</v>
      </c>
      <c r="Z82" s="55">
        <f t="shared" si="23"/>
        <v>-312446</v>
      </c>
      <c r="AB82" s="51"/>
      <c r="AC82" s="51"/>
      <c r="AD82" s="51"/>
      <c r="AE82" s="52"/>
      <c r="AF82" s="53">
        <f t="shared" si="24"/>
        <v>0</v>
      </c>
      <c r="AG82" s="54"/>
      <c r="AH82" s="51"/>
      <c r="AI82" s="51"/>
      <c r="AJ82" s="51"/>
      <c r="AK82" s="51">
        <f t="shared" si="25"/>
        <v>0</v>
      </c>
      <c r="AL82" s="55">
        <f t="shared" si="26"/>
        <v>-207142</v>
      </c>
      <c r="AN82" s="53">
        <f t="shared" si="27"/>
        <v>0</v>
      </c>
      <c r="AO82" s="51">
        <f t="shared" si="28"/>
        <v>0</v>
      </c>
      <c r="AP82" s="55">
        <f t="shared" si="29"/>
        <v>-399335</v>
      </c>
    </row>
    <row r="83" spans="1:42" ht="13.5" customHeight="1" thickBot="1" x14ac:dyDescent="0.25">
      <c r="A83" s="10">
        <f t="shared" ca="1" si="15"/>
        <v>0</v>
      </c>
      <c r="B83" s="49">
        <f t="shared" ca="1" si="16"/>
        <v>44720</v>
      </c>
      <c r="C83" s="50" t="str">
        <f t="shared" ca="1" si="17"/>
        <v>יום ד</v>
      </c>
      <c r="D83" s="51"/>
      <c r="E83" s="51"/>
      <c r="F83" s="51"/>
      <c r="G83" s="52"/>
      <c r="H83" s="53">
        <f t="shared" si="18"/>
        <v>0</v>
      </c>
      <c r="I83" s="54"/>
      <c r="J83" s="51"/>
      <c r="K83" s="51"/>
      <c r="L83" s="51"/>
      <c r="M83" s="51">
        <f t="shared" si="19"/>
        <v>0</v>
      </c>
      <c r="N83" s="55">
        <f t="shared" si="20"/>
        <v>120253</v>
      </c>
      <c r="P83" s="51"/>
      <c r="Q83" s="51"/>
      <c r="R83" s="51"/>
      <c r="S83" s="52"/>
      <c r="T83" s="53">
        <f t="shared" si="21"/>
        <v>0</v>
      </c>
      <c r="U83" s="54"/>
      <c r="V83" s="51"/>
      <c r="W83" s="51"/>
      <c r="X83" s="51"/>
      <c r="Y83" s="51">
        <f t="shared" si="22"/>
        <v>0</v>
      </c>
      <c r="Z83" s="55">
        <f t="shared" si="23"/>
        <v>-312446</v>
      </c>
      <c r="AB83" s="51"/>
      <c r="AC83" s="51"/>
      <c r="AD83" s="51"/>
      <c r="AE83" s="52"/>
      <c r="AF83" s="53">
        <f t="shared" si="24"/>
        <v>0</v>
      </c>
      <c r="AG83" s="54"/>
      <c r="AH83" s="51"/>
      <c r="AI83" s="51"/>
      <c r="AJ83" s="51"/>
      <c r="AK83" s="51">
        <f t="shared" si="25"/>
        <v>0</v>
      </c>
      <c r="AL83" s="55">
        <f t="shared" si="26"/>
        <v>-207142</v>
      </c>
      <c r="AN83" s="53">
        <f t="shared" si="27"/>
        <v>0</v>
      </c>
      <c r="AO83" s="51">
        <f t="shared" si="28"/>
        <v>0</v>
      </c>
      <c r="AP83" s="55">
        <f t="shared" si="29"/>
        <v>-399335</v>
      </c>
    </row>
    <row r="84" spans="1:42" ht="13.5" customHeight="1" thickBot="1" x14ac:dyDescent="0.25">
      <c r="A84" s="10">
        <f t="shared" ca="1" si="15"/>
        <v>0</v>
      </c>
      <c r="B84" s="49">
        <f t="shared" ca="1" si="16"/>
        <v>44721</v>
      </c>
      <c r="C84" s="50" t="str">
        <f t="shared" ca="1" si="17"/>
        <v>יום ה</v>
      </c>
      <c r="D84" s="51"/>
      <c r="E84" s="51"/>
      <c r="F84" s="51"/>
      <c r="G84" s="52"/>
      <c r="H84" s="53">
        <f t="shared" si="18"/>
        <v>0</v>
      </c>
      <c r="I84" s="54"/>
      <c r="J84" s="51"/>
      <c r="K84" s="51"/>
      <c r="L84" s="51"/>
      <c r="M84" s="51">
        <f t="shared" si="19"/>
        <v>0</v>
      </c>
      <c r="N84" s="55">
        <f t="shared" si="20"/>
        <v>120253</v>
      </c>
      <c r="P84" s="51"/>
      <c r="Q84" s="51"/>
      <c r="R84" s="51"/>
      <c r="S84" s="52"/>
      <c r="T84" s="53">
        <f t="shared" si="21"/>
        <v>0</v>
      </c>
      <c r="U84" s="54"/>
      <c r="V84" s="51"/>
      <c r="W84" s="51"/>
      <c r="X84" s="51"/>
      <c r="Y84" s="51">
        <f t="shared" si="22"/>
        <v>0</v>
      </c>
      <c r="Z84" s="55">
        <f t="shared" si="23"/>
        <v>-312446</v>
      </c>
      <c r="AB84" s="51"/>
      <c r="AC84" s="51"/>
      <c r="AD84" s="51"/>
      <c r="AE84" s="52"/>
      <c r="AF84" s="53">
        <f t="shared" si="24"/>
        <v>0</v>
      </c>
      <c r="AG84" s="54"/>
      <c r="AH84" s="51"/>
      <c r="AI84" s="51"/>
      <c r="AJ84" s="51"/>
      <c r="AK84" s="51">
        <f t="shared" si="25"/>
        <v>0</v>
      </c>
      <c r="AL84" s="55">
        <f t="shared" si="26"/>
        <v>-207142</v>
      </c>
      <c r="AN84" s="53">
        <f t="shared" si="27"/>
        <v>0</v>
      </c>
      <c r="AO84" s="51">
        <f t="shared" si="28"/>
        <v>0</v>
      </c>
      <c r="AP84" s="55">
        <f t="shared" si="29"/>
        <v>-399335</v>
      </c>
    </row>
    <row r="85" spans="1:42" ht="13.5" customHeight="1" thickBot="1" x14ac:dyDescent="0.25">
      <c r="A85" s="10">
        <f t="shared" ca="1" si="15"/>
        <v>0</v>
      </c>
      <c r="B85" s="49">
        <f t="shared" ca="1" si="16"/>
        <v>44722</v>
      </c>
      <c r="C85" s="50" t="str">
        <f t="shared" ca="1" si="17"/>
        <v>יום ו</v>
      </c>
      <c r="D85" s="51"/>
      <c r="E85" s="51"/>
      <c r="F85" s="51"/>
      <c r="G85" s="52"/>
      <c r="H85" s="53">
        <f t="shared" si="18"/>
        <v>0</v>
      </c>
      <c r="I85" s="54"/>
      <c r="J85" s="51"/>
      <c r="K85" s="51"/>
      <c r="L85" s="51"/>
      <c r="M85" s="51">
        <f t="shared" si="19"/>
        <v>0</v>
      </c>
      <c r="N85" s="55">
        <f t="shared" si="20"/>
        <v>120253</v>
      </c>
      <c r="P85" s="51"/>
      <c r="Q85" s="51"/>
      <c r="R85" s="51"/>
      <c r="S85" s="52"/>
      <c r="T85" s="53">
        <f t="shared" si="21"/>
        <v>0</v>
      </c>
      <c r="U85" s="54"/>
      <c r="V85" s="51"/>
      <c r="W85" s="51"/>
      <c r="X85" s="51"/>
      <c r="Y85" s="51">
        <f t="shared" si="22"/>
        <v>0</v>
      </c>
      <c r="Z85" s="55">
        <f t="shared" si="23"/>
        <v>-312446</v>
      </c>
      <c r="AB85" s="51"/>
      <c r="AC85" s="51"/>
      <c r="AD85" s="51"/>
      <c r="AE85" s="52"/>
      <c r="AF85" s="53">
        <f t="shared" si="24"/>
        <v>0</v>
      </c>
      <c r="AG85" s="54"/>
      <c r="AH85" s="51"/>
      <c r="AI85" s="51"/>
      <c r="AJ85" s="51"/>
      <c r="AK85" s="51">
        <f t="shared" si="25"/>
        <v>0</v>
      </c>
      <c r="AL85" s="55">
        <f t="shared" si="26"/>
        <v>-207142</v>
      </c>
      <c r="AN85" s="53">
        <f t="shared" si="27"/>
        <v>0</v>
      </c>
      <c r="AO85" s="51">
        <f t="shared" si="28"/>
        <v>0</v>
      </c>
      <c r="AP85" s="55">
        <f t="shared" si="29"/>
        <v>-399335</v>
      </c>
    </row>
    <row r="86" spans="1:42" ht="13.5" customHeight="1" thickBot="1" x14ac:dyDescent="0.25">
      <c r="A86" s="10">
        <f t="shared" ref="A86:A117" ca="1" si="30">IF(DAY(B86)=22,1,0)</f>
        <v>0</v>
      </c>
      <c r="B86" s="49">
        <f t="shared" ca="1" si="16"/>
        <v>44723</v>
      </c>
      <c r="C86" s="50" t="str">
        <f t="shared" ca="1" si="17"/>
        <v>שבת</v>
      </c>
      <c r="D86" s="51"/>
      <c r="E86" s="51"/>
      <c r="F86" s="51"/>
      <c r="G86" s="52"/>
      <c r="H86" s="53">
        <f t="shared" si="18"/>
        <v>0</v>
      </c>
      <c r="I86" s="54"/>
      <c r="J86" s="51"/>
      <c r="K86" s="51"/>
      <c r="L86" s="51"/>
      <c r="M86" s="51">
        <f t="shared" si="19"/>
        <v>0</v>
      </c>
      <c r="N86" s="55">
        <f t="shared" si="20"/>
        <v>120253</v>
      </c>
      <c r="P86" s="51"/>
      <c r="Q86" s="51"/>
      <c r="R86" s="51"/>
      <c r="S86" s="52"/>
      <c r="T86" s="53">
        <f t="shared" si="21"/>
        <v>0</v>
      </c>
      <c r="U86" s="54"/>
      <c r="V86" s="51"/>
      <c r="W86" s="51"/>
      <c r="X86" s="51"/>
      <c r="Y86" s="51">
        <f t="shared" si="22"/>
        <v>0</v>
      </c>
      <c r="Z86" s="55">
        <f t="shared" si="23"/>
        <v>-312446</v>
      </c>
      <c r="AB86" s="51"/>
      <c r="AC86" s="51"/>
      <c r="AD86" s="51"/>
      <c r="AE86" s="52"/>
      <c r="AF86" s="53">
        <f t="shared" si="24"/>
        <v>0</v>
      </c>
      <c r="AG86" s="54"/>
      <c r="AH86" s="51"/>
      <c r="AI86" s="51"/>
      <c r="AJ86" s="51"/>
      <c r="AK86" s="51">
        <f t="shared" si="25"/>
        <v>0</v>
      </c>
      <c r="AL86" s="55">
        <f t="shared" si="26"/>
        <v>-207142</v>
      </c>
      <c r="AN86" s="53">
        <f t="shared" si="27"/>
        <v>0</v>
      </c>
      <c r="AO86" s="51">
        <f t="shared" si="28"/>
        <v>0</v>
      </c>
      <c r="AP86" s="55">
        <f t="shared" si="29"/>
        <v>-399335</v>
      </c>
    </row>
    <row r="87" spans="1:42" ht="13.5" customHeight="1" thickBot="1" x14ac:dyDescent="0.25">
      <c r="A87" s="10">
        <f t="shared" ca="1" si="30"/>
        <v>0</v>
      </c>
      <c r="B87" s="49">
        <f t="shared" ca="1" si="16"/>
        <v>44724</v>
      </c>
      <c r="C87" s="50" t="str">
        <f t="shared" ca="1" si="17"/>
        <v>יום א</v>
      </c>
      <c r="D87" s="51"/>
      <c r="E87" s="51"/>
      <c r="F87" s="51"/>
      <c r="G87" s="52"/>
      <c r="H87" s="53">
        <f t="shared" si="18"/>
        <v>0</v>
      </c>
      <c r="I87" s="54"/>
      <c r="J87" s="51"/>
      <c r="K87" s="51"/>
      <c r="L87" s="51"/>
      <c r="M87" s="51">
        <f t="shared" si="19"/>
        <v>0</v>
      </c>
      <c r="N87" s="55">
        <f t="shared" si="20"/>
        <v>120253</v>
      </c>
      <c r="P87" s="51"/>
      <c r="Q87" s="51"/>
      <c r="R87" s="51"/>
      <c r="S87" s="52"/>
      <c r="T87" s="53">
        <f t="shared" si="21"/>
        <v>0</v>
      </c>
      <c r="U87" s="54"/>
      <c r="V87" s="51"/>
      <c r="W87" s="51"/>
      <c r="X87" s="51"/>
      <c r="Y87" s="51">
        <f t="shared" si="22"/>
        <v>0</v>
      </c>
      <c r="Z87" s="55">
        <f t="shared" si="23"/>
        <v>-312446</v>
      </c>
      <c r="AB87" s="51"/>
      <c r="AC87" s="51"/>
      <c r="AD87" s="51"/>
      <c r="AE87" s="52"/>
      <c r="AF87" s="53">
        <f t="shared" si="24"/>
        <v>0</v>
      </c>
      <c r="AG87" s="54"/>
      <c r="AH87" s="51"/>
      <c r="AI87" s="51"/>
      <c r="AJ87" s="51"/>
      <c r="AK87" s="51">
        <f t="shared" si="25"/>
        <v>0</v>
      </c>
      <c r="AL87" s="55">
        <f t="shared" si="26"/>
        <v>-207142</v>
      </c>
      <c r="AN87" s="53">
        <f t="shared" si="27"/>
        <v>0</v>
      </c>
      <c r="AO87" s="51">
        <f t="shared" si="28"/>
        <v>0</v>
      </c>
      <c r="AP87" s="55">
        <f t="shared" si="29"/>
        <v>-399335</v>
      </c>
    </row>
    <row r="88" spans="1:42" ht="13.5" customHeight="1" thickBot="1" x14ac:dyDescent="0.25">
      <c r="A88" s="10">
        <f t="shared" ca="1" si="30"/>
        <v>0</v>
      </c>
      <c r="B88" s="49">
        <f t="shared" ca="1" si="16"/>
        <v>44725</v>
      </c>
      <c r="C88" s="50" t="str">
        <f t="shared" ca="1" si="17"/>
        <v>יום ב</v>
      </c>
      <c r="D88" s="51"/>
      <c r="E88" s="51"/>
      <c r="F88" s="51"/>
      <c r="G88" s="52"/>
      <c r="H88" s="53">
        <f t="shared" si="18"/>
        <v>0</v>
      </c>
      <c r="I88" s="54"/>
      <c r="J88" s="51"/>
      <c r="K88" s="51"/>
      <c r="L88" s="51"/>
      <c r="M88" s="51">
        <f t="shared" si="19"/>
        <v>0</v>
      </c>
      <c r="N88" s="55">
        <f t="shared" si="20"/>
        <v>120253</v>
      </c>
      <c r="P88" s="51"/>
      <c r="Q88" s="51"/>
      <c r="R88" s="51"/>
      <c r="S88" s="52"/>
      <c r="T88" s="53">
        <f t="shared" si="21"/>
        <v>0</v>
      </c>
      <c r="U88" s="54"/>
      <c r="V88" s="51"/>
      <c r="W88" s="51"/>
      <c r="X88" s="51"/>
      <c r="Y88" s="51">
        <f t="shared" si="22"/>
        <v>0</v>
      </c>
      <c r="Z88" s="55">
        <f t="shared" si="23"/>
        <v>-312446</v>
      </c>
      <c r="AB88" s="51"/>
      <c r="AC88" s="51"/>
      <c r="AD88" s="51"/>
      <c r="AE88" s="52"/>
      <c r="AF88" s="53">
        <f t="shared" si="24"/>
        <v>0</v>
      </c>
      <c r="AG88" s="54"/>
      <c r="AH88" s="51"/>
      <c r="AI88" s="51"/>
      <c r="AJ88" s="51"/>
      <c r="AK88" s="51">
        <f t="shared" si="25"/>
        <v>0</v>
      </c>
      <c r="AL88" s="55">
        <f t="shared" si="26"/>
        <v>-207142</v>
      </c>
      <c r="AN88" s="53">
        <f t="shared" si="27"/>
        <v>0</v>
      </c>
      <c r="AO88" s="51">
        <f t="shared" si="28"/>
        <v>0</v>
      </c>
      <c r="AP88" s="55">
        <f t="shared" si="29"/>
        <v>-399335</v>
      </c>
    </row>
    <row r="89" spans="1:42" ht="13.5" customHeight="1" thickBot="1" x14ac:dyDescent="0.25">
      <c r="A89" s="10">
        <f t="shared" ca="1" si="30"/>
        <v>0</v>
      </c>
      <c r="B89" s="49">
        <f t="shared" ca="1" si="16"/>
        <v>44726</v>
      </c>
      <c r="C89" s="50" t="str">
        <f t="shared" ca="1" si="17"/>
        <v>יום ג</v>
      </c>
      <c r="D89" s="51"/>
      <c r="E89" s="51"/>
      <c r="F89" s="51"/>
      <c r="G89" s="52"/>
      <c r="H89" s="53">
        <f t="shared" si="18"/>
        <v>0</v>
      </c>
      <c r="I89" s="54"/>
      <c r="J89" s="51"/>
      <c r="K89" s="51"/>
      <c r="L89" s="51"/>
      <c r="M89" s="51">
        <f t="shared" si="19"/>
        <v>0</v>
      </c>
      <c r="N89" s="55">
        <f t="shared" si="20"/>
        <v>120253</v>
      </c>
      <c r="P89" s="51"/>
      <c r="Q89" s="51"/>
      <c r="R89" s="51"/>
      <c r="S89" s="52"/>
      <c r="T89" s="53">
        <f t="shared" si="21"/>
        <v>0</v>
      </c>
      <c r="U89" s="54"/>
      <c r="V89" s="51"/>
      <c r="W89" s="51"/>
      <c r="X89" s="51"/>
      <c r="Y89" s="51">
        <f t="shared" si="22"/>
        <v>0</v>
      </c>
      <c r="Z89" s="55">
        <f t="shared" si="23"/>
        <v>-312446</v>
      </c>
      <c r="AB89" s="51"/>
      <c r="AC89" s="51"/>
      <c r="AD89" s="51"/>
      <c r="AE89" s="52"/>
      <c r="AF89" s="53">
        <f t="shared" si="24"/>
        <v>0</v>
      </c>
      <c r="AG89" s="54"/>
      <c r="AH89" s="51"/>
      <c r="AI89" s="51"/>
      <c r="AJ89" s="51"/>
      <c r="AK89" s="51">
        <f t="shared" si="25"/>
        <v>0</v>
      </c>
      <c r="AL89" s="55">
        <f t="shared" si="26"/>
        <v>-207142</v>
      </c>
      <c r="AN89" s="53">
        <f t="shared" si="27"/>
        <v>0</v>
      </c>
      <c r="AO89" s="51">
        <f t="shared" si="28"/>
        <v>0</v>
      </c>
      <c r="AP89" s="55">
        <f t="shared" si="29"/>
        <v>-399335</v>
      </c>
    </row>
    <row r="90" spans="1:42" ht="13.5" customHeight="1" thickBot="1" x14ac:dyDescent="0.25">
      <c r="A90" s="10">
        <f t="shared" ca="1" si="30"/>
        <v>0</v>
      </c>
      <c r="B90" s="49">
        <f t="shared" ca="1" si="16"/>
        <v>44727</v>
      </c>
      <c r="C90" s="50" t="str">
        <f t="shared" ca="1" si="17"/>
        <v>יום ד</v>
      </c>
      <c r="D90" s="51"/>
      <c r="E90" s="51"/>
      <c r="F90" s="51"/>
      <c r="G90" s="52"/>
      <c r="H90" s="53">
        <f t="shared" si="18"/>
        <v>0</v>
      </c>
      <c r="I90" s="54"/>
      <c r="J90" s="51"/>
      <c r="K90" s="51"/>
      <c r="L90" s="51"/>
      <c r="M90" s="51">
        <f t="shared" si="19"/>
        <v>0</v>
      </c>
      <c r="N90" s="55">
        <f t="shared" si="20"/>
        <v>120253</v>
      </c>
      <c r="P90" s="51"/>
      <c r="Q90" s="51"/>
      <c r="R90" s="51"/>
      <c r="S90" s="52"/>
      <c r="T90" s="53">
        <f t="shared" si="21"/>
        <v>0</v>
      </c>
      <c r="U90" s="54"/>
      <c r="V90" s="51"/>
      <c r="W90" s="51"/>
      <c r="X90" s="51"/>
      <c r="Y90" s="51">
        <f t="shared" si="22"/>
        <v>0</v>
      </c>
      <c r="Z90" s="55">
        <f t="shared" si="23"/>
        <v>-312446</v>
      </c>
      <c r="AB90" s="51"/>
      <c r="AC90" s="51"/>
      <c r="AD90" s="51"/>
      <c r="AE90" s="52"/>
      <c r="AF90" s="53">
        <f t="shared" si="24"/>
        <v>0</v>
      </c>
      <c r="AG90" s="54"/>
      <c r="AH90" s="51"/>
      <c r="AI90" s="51"/>
      <c r="AJ90" s="51"/>
      <c r="AK90" s="51">
        <f t="shared" si="25"/>
        <v>0</v>
      </c>
      <c r="AL90" s="55">
        <f t="shared" si="26"/>
        <v>-207142</v>
      </c>
      <c r="AN90" s="53">
        <f t="shared" si="27"/>
        <v>0</v>
      </c>
      <c r="AO90" s="51">
        <f t="shared" si="28"/>
        <v>0</v>
      </c>
      <c r="AP90" s="55">
        <f t="shared" si="29"/>
        <v>-399335</v>
      </c>
    </row>
    <row r="91" spans="1:42" ht="13.5" customHeight="1" thickBot="1" x14ac:dyDescent="0.25">
      <c r="A91" s="10">
        <f t="shared" ca="1" si="30"/>
        <v>0</v>
      </c>
      <c r="B91" s="49">
        <f t="shared" ca="1" si="16"/>
        <v>44728</v>
      </c>
      <c r="C91" s="50" t="str">
        <f t="shared" ca="1" si="17"/>
        <v>יום ה</v>
      </c>
      <c r="D91" s="51"/>
      <c r="E91" s="51"/>
      <c r="F91" s="51"/>
      <c r="G91" s="52"/>
      <c r="H91" s="53">
        <f t="shared" si="18"/>
        <v>0</v>
      </c>
      <c r="I91" s="54"/>
      <c r="J91" s="51"/>
      <c r="K91" s="51"/>
      <c r="L91" s="51"/>
      <c r="M91" s="51">
        <f t="shared" si="19"/>
        <v>0</v>
      </c>
      <c r="N91" s="55">
        <f t="shared" si="20"/>
        <v>120253</v>
      </c>
      <c r="P91" s="51"/>
      <c r="Q91" s="51"/>
      <c r="R91" s="51"/>
      <c r="S91" s="52"/>
      <c r="T91" s="53">
        <f t="shared" si="21"/>
        <v>0</v>
      </c>
      <c r="U91" s="54"/>
      <c r="V91" s="51"/>
      <c r="W91" s="51"/>
      <c r="X91" s="51"/>
      <c r="Y91" s="51">
        <f t="shared" si="22"/>
        <v>0</v>
      </c>
      <c r="Z91" s="55">
        <f t="shared" si="23"/>
        <v>-312446</v>
      </c>
      <c r="AB91" s="51"/>
      <c r="AC91" s="51"/>
      <c r="AD91" s="51"/>
      <c r="AE91" s="52"/>
      <c r="AF91" s="53">
        <f t="shared" si="24"/>
        <v>0</v>
      </c>
      <c r="AG91" s="54"/>
      <c r="AH91" s="51"/>
      <c r="AI91" s="51"/>
      <c r="AJ91" s="51"/>
      <c r="AK91" s="51">
        <f t="shared" si="25"/>
        <v>0</v>
      </c>
      <c r="AL91" s="55">
        <f t="shared" si="26"/>
        <v>-207142</v>
      </c>
      <c r="AN91" s="53">
        <f t="shared" si="27"/>
        <v>0</v>
      </c>
      <c r="AO91" s="51">
        <f t="shared" si="28"/>
        <v>0</v>
      </c>
      <c r="AP91" s="55">
        <f t="shared" si="29"/>
        <v>-399335</v>
      </c>
    </row>
    <row r="92" spans="1:42" ht="13.5" customHeight="1" thickBot="1" x14ac:dyDescent="0.25">
      <c r="A92" s="10">
        <f t="shared" ca="1" si="30"/>
        <v>0</v>
      </c>
      <c r="B92" s="49">
        <f t="shared" ca="1" si="16"/>
        <v>44729</v>
      </c>
      <c r="C92" s="50" t="str">
        <f t="shared" ca="1" si="17"/>
        <v>יום ו</v>
      </c>
      <c r="D92" s="51"/>
      <c r="E92" s="51"/>
      <c r="F92" s="51"/>
      <c r="G92" s="52"/>
      <c r="H92" s="53">
        <f t="shared" si="18"/>
        <v>0</v>
      </c>
      <c r="I92" s="54"/>
      <c r="J92" s="51"/>
      <c r="K92" s="51"/>
      <c r="L92" s="51"/>
      <c r="M92" s="51">
        <f t="shared" si="19"/>
        <v>0</v>
      </c>
      <c r="N92" s="55">
        <f t="shared" si="20"/>
        <v>120253</v>
      </c>
      <c r="P92" s="51"/>
      <c r="Q92" s="51"/>
      <c r="R92" s="51"/>
      <c r="S92" s="52"/>
      <c r="T92" s="53">
        <f t="shared" si="21"/>
        <v>0</v>
      </c>
      <c r="U92" s="54"/>
      <c r="V92" s="51"/>
      <c r="W92" s="51"/>
      <c r="X92" s="51"/>
      <c r="Y92" s="51">
        <f t="shared" si="22"/>
        <v>0</v>
      </c>
      <c r="Z92" s="55">
        <f t="shared" si="23"/>
        <v>-312446</v>
      </c>
      <c r="AB92" s="51"/>
      <c r="AC92" s="51"/>
      <c r="AD92" s="51"/>
      <c r="AE92" s="52"/>
      <c r="AF92" s="53">
        <f t="shared" si="24"/>
        <v>0</v>
      </c>
      <c r="AG92" s="54"/>
      <c r="AH92" s="51"/>
      <c r="AI92" s="51"/>
      <c r="AJ92" s="51"/>
      <c r="AK92" s="51">
        <f t="shared" si="25"/>
        <v>0</v>
      </c>
      <c r="AL92" s="55">
        <f t="shared" si="26"/>
        <v>-207142</v>
      </c>
      <c r="AN92" s="53">
        <f t="shared" si="27"/>
        <v>0</v>
      </c>
      <c r="AO92" s="51">
        <f t="shared" si="28"/>
        <v>0</v>
      </c>
      <c r="AP92" s="55">
        <f t="shared" si="29"/>
        <v>-399335</v>
      </c>
    </row>
    <row r="93" spans="1:42" ht="13.5" customHeight="1" thickBot="1" x14ac:dyDescent="0.25">
      <c r="A93" s="10">
        <f t="shared" ca="1" si="30"/>
        <v>0</v>
      </c>
      <c r="B93" s="49">
        <f t="shared" ca="1" si="16"/>
        <v>44730</v>
      </c>
      <c r="C93" s="50" t="str">
        <f t="shared" ca="1" si="17"/>
        <v>שבת</v>
      </c>
      <c r="D93" s="51"/>
      <c r="E93" s="51"/>
      <c r="F93" s="51"/>
      <c r="G93" s="52"/>
      <c r="H93" s="53">
        <f t="shared" si="18"/>
        <v>0</v>
      </c>
      <c r="I93" s="54"/>
      <c r="J93" s="51"/>
      <c r="K93" s="51"/>
      <c r="L93" s="51"/>
      <c r="M93" s="51">
        <f t="shared" si="19"/>
        <v>0</v>
      </c>
      <c r="N93" s="55">
        <f t="shared" si="20"/>
        <v>120253</v>
      </c>
      <c r="P93" s="51"/>
      <c r="Q93" s="51"/>
      <c r="R93" s="51"/>
      <c r="S93" s="52"/>
      <c r="T93" s="53">
        <f t="shared" si="21"/>
        <v>0</v>
      </c>
      <c r="U93" s="54"/>
      <c r="V93" s="51"/>
      <c r="W93" s="51"/>
      <c r="X93" s="51"/>
      <c r="Y93" s="51">
        <f t="shared" si="22"/>
        <v>0</v>
      </c>
      <c r="Z93" s="55">
        <f t="shared" si="23"/>
        <v>-312446</v>
      </c>
      <c r="AB93" s="51"/>
      <c r="AC93" s="51"/>
      <c r="AD93" s="51"/>
      <c r="AE93" s="52"/>
      <c r="AF93" s="53">
        <f t="shared" si="24"/>
        <v>0</v>
      </c>
      <c r="AG93" s="54"/>
      <c r="AH93" s="51"/>
      <c r="AI93" s="51"/>
      <c r="AJ93" s="51"/>
      <c r="AK93" s="51">
        <f t="shared" si="25"/>
        <v>0</v>
      </c>
      <c r="AL93" s="55">
        <f t="shared" si="26"/>
        <v>-207142</v>
      </c>
      <c r="AN93" s="53">
        <f t="shared" si="27"/>
        <v>0</v>
      </c>
      <c r="AO93" s="51">
        <f t="shared" si="28"/>
        <v>0</v>
      </c>
      <c r="AP93" s="55">
        <f t="shared" si="29"/>
        <v>-399335</v>
      </c>
    </row>
    <row r="94" spans="1:42" ht="13.5" customHeight="1" thickBot="1" x14ac:dyDescent="0.25">
      <c r="A94" s="10">
        <f t="shared" ca="1" si="30"/>
        <v>0</v>
      </c>
      <c r="B94" s="49">
        <f t="shared" ca="1" si="16"/>
        <v>44731</v>
      </c>
      <c r="C94" s="50" t="str">
        <f t="shared" ca="1" si="17"/>
        <v>יום א</v>
      </c>
      <c r="D94" s="51"/>
      <c r="E94" s="51"/>
      <c r="F94" s="51"/>
      <c r="G94" s="52"/>
      <c r="H94" s="53">
        <f t="shared" si="18"/>
        <v>0</v>
      </c>
      <c r="I94" s="54"/>
      <c r="J94" s="51"/>
      <c r="K94" s="51"/>
      <c r="L94" s="51"/>
      <c r="M94" s="51">
        <f t="shared" si="19"/>
        <v>0</v>
      </c>
      <c r="N94" s="55">
        <f t="shared" si="20"/>
        <v>120253</v>
      </c>
      <c r="P94" s="51"/>
      <c r="Q94" s="51"/>
      <c r="R94" s="51"/>
      <c r="S94" s="52"/>
      <c r="T94" s="53">
        <f t="shared" si="21"/>
        <v>0</v>
      </c>
      <c r="U94" s="54"/>
      <c r="V94" s="51"/>
      <c r="W94" s="51"/>
      <c r="X94" s="51"/>
      <c r="Y94" s="51">
        <f t="shared" si="22"/>
        <v>0</v>
      </c>
      <c r="Z94" s="55">
        <f t="shared" si="23"/>
        <v>-312446</v>
      </c>
      <c r="AB94" s="51"/>
      <c r="AC94" s="51"/>
      <c r="AD94" s="51"/>
      <c r="AE94" s="52"/>
      <c r="AF94" s="53">
        <f t="shared" si="24"/>
        <v>0</v>
      </c>
      <c r="AG94" s="54"/>
      <c r="AH94" s="51"/>
      <c r="AI94" s="51"/>
      <c r="AJ94" s="51"/>
      <c r="AK94" s="51">
        <f t="shared" si="25"/>
        <v>0</v>
      </c>
      <c r="AL94" s="55">
        <f t="shared" si="26"/>
        <v>-207142</v>
      </c>
      <c r="AN94" s="53">
        <f t="shared" si="27"/>
        <v>0</v>
      </c>
      <c r="AO94" s="51">
        <f t="shared" si="28"/>
        <v>0</v>
      </c>
      <c r="AP94" s="55">
        <f t="shared" si="29"/>
        <v>-399335</v>
      </c>
    </row>
    <row r="95" spans="1:42" ht="13.5" customHeight="1" thickBot="1" x14ac:dyDescent="0.25">
      <c r="A95" s="10">
        <f t="shared" ca="1" si="30"/>
        <v>0</v>
      </c>
      <c r="B95" s="49">
        <f t="shared" ca="1" si="16"/>
        <v>44732</v>
      </c>
      <c r="C95" s="50" t="str">
        <f t="shared" ca="1" si="17"/>
        <v>יום ב</v>
      </c>
      <c r="D95" s="51"/>
      <c r="E95" s="51"/>
      <c r="F95" s="51"/>
      <c r="G95" s="52"/>
      <c r="H95" s="53">
        <f t="shared" si="18"/>
        <v>0</v>
      </c>
      <c r="I95" s="54"/>
      <c r="J95" s="51"/>
      <c r="K95" s="51"/>
      <c r="L95" s="51"/>
      <c r="M95" s="51">
        <f t="shared" si="19"/>
        <v>0</v>
      </c>
      <c r="N95" s="55">
        <f t="shared" si="20"/>
        <v>120253</v>
      </c>
      <c r="P95" s="51"/>
      <c r="Q95" s="51"/>
      <c r="R95" s="51"/>
      <c r="S95" s="52"/>
      <c r="T95" s="53">
        <f t="shared" si="21"/>
        <v>0</v>
      </c>
      <c r="U95" s="54"/>
      <c r="V95" s="51"/>
      <c r="W95" s="51"/>
      <c r="X95" s="51"/>
      <c r="Y95" s="51">
        <f t="shared" si="22"/>
        <v>0</v>
      </c>
      <c r="Z95" s="55">
        <f t="shared" si="23"/>
        <v>-312446</v>
      </c>
      <c r="AB95" s="51"/>
      <c r="AC95" s="51"/>
      <c r="AD95" s="51"/>
      <c r="AE95" s="52"/>
      <c r="AF95" s="53">
        <f t="shared" si="24"/>
        <v>0</v>
      </c>
      <c r="AG95" s="54"/>
      <c r="AH95" s="51"/>
      <c r="AI95" s="51"/>
      <c r="AJ95" s="51"/>
      <c r="AK95" s="51">
        <f t="shared" si="25"/>
        <v>0</v>
      </c>
      <c r="AL95" s="55">
        <f t="shared" si="26"/>
        <v>-207142</v>
      </c>
      <c r="AN95" s="53">
        <f t="shared" si="27"/>
        <v>0</v>
      </c>
      <c r="AO95" s="51">
        <f t="shared" si="28"/>
        <v>0</v>
      </c>
      <c r="AP95" s="55">
        <f t="shared" si="29"/>
        <v>-399335</v>
      </c>
    </row>
    <row r="96" spans="1:42" ht="13.5" customHeight="1" thickBot="1" x14ac:dyDescent="0.25">
      <c r="A96" s="10">
        <f t="shared" ca="1" si="30"/>
        <v>0</v>
      </c>
      <c r="B96" s="49">
        <f t="shared" ca="1" si="16"/>
        <v>44733</v>
      </c>
      <c r="C96" s="50" t="str">
        <f t="shared" ca="1" si="17"/>
        <v>יום ג</v>
      </c>
      <c r="D96" s="51"/>
      <c r="E96" s="51"/>
      <c r="F96" s="51"/>
      <c r="G96" s="52"/>
      <c r="H96" s="53">
        <f t="shared" si="18"/>
        <v>0</v>
      </c>
      <c r="I96" s="54"/>
      <c r="J96" s="51"/>
      <c r="K96" s="51"/>
      <c r="L96" s="51"/>
      <c r="M96" s="51">
        <f t="shared" si="19"/>
        <v>0</v>
      </c>
      <c r="N96" s="55">
        <f t="shared" si="20"/>
        <v>120253</v>
      </c>
      <c r="P96" s="51"/>
      <c r="Q96" s="51"/>
      <c r="R96" s="51"/>
      <c r="S96" s="52"/>
      <c r="T96" s="53">
        <f t="shared" si="21"/>
        <v>0</v>
      </c>
      <c r="U96" s="54"/>
      <c r="V96" s="51"/>
      <c r="W96" s="51"/>
      <c r="X96" s="51"/>
      <c r="Y96" s="51">
        <f t="shared" si="22"/>
        <v>0</v>
      </c>
      <c r="Z96" s="55">
        <f t="shared" si="23"/>
        <v>-312446</v>
      </c>
      <c r="AB96" s="51"/>
      <c r="AC96" s="51"/>
      <c r="AD96" s="51"/>
      <c r="AE96" s="52"/>
      <c r="AF96" s="53">
        <f t="shared" si="24"/>
        <v>0</v>
      </c>
      <c r="AG96" s="54"/>
      <c r="AH96" s="51"/>
      <c r="AI96" s="51"/>
      <c r="AJ96" s="51"/>
      <c r="AK96" s="51">
        <f t="shared" si="25"/>
        <v>0</v>
      </c>
      <c r="AL96" s="55">
        <f t="shared" si="26"/>
        <v>-207142</v>
      </c>
      <c r="AN96" s="53">
        <f t="shared" si="27"/>
        <v>0</v>
      </c>
      <c r="AO96" s="51">
        <f t="shared" si="28"/>
        <v>0</v>
      </c>
      <c r="AP96" s="55">
        <f t="shared" si="29"/>
        <v>-399335</v>
      </c>
    </row>
    <row r="97" spans="1:42" ht="13.5" customHeight="1" thickBot="1" x14ac:dyDescent="0.25">
      <c r="A97" s="10">
        <f t="shared" ca="1" si="30"/>
        <v>1</v>
      </c>
      <c r="B97" s="49">
        <f t="shared" ca="1" si="16"/>
        <v>44734</v>
      </c>
      <c r="C97" s="50" t="str">
        <f t="shared" ca="1" si="17"/>
        <v>יום ד</v>
      </c>
      <c r="D97" s="51"/>
      <c r="E97" s="51"/>
      <c r="F97" s="51"/>
      <c r="G97" s="52"/>
      <c r="H97" s="53">
        <f t="shared" si="18"/>
        <v>0</v>
      </c>
      <c r="I97" s="54"/>
      <c r="J97" s="51"/>
      <c r="K97" s="51"/>
      <c r="L97" s="51"/>
      <c r="M97" s="51">
        <f t="shared" si="19"/>
        <v>0</v>
      </c>
      <c r="N97" s="55">
        <f t="shared" si="20"/>
        <v>120253</v>
      </c>
      <c r="P97" s="51"/>
      <c r="Q97" s="51"/>
      <c r="R97" s="51"/>
      <c r="S97" s="52"/>
      <c r="T97" s="53">
        <f t="shared" si="21"/>
        <v>0</v>
      </c>
      <c r="U97" s="54"/>
      <c r="V97" s="51"/>
      <c r="W97" s="51"/>
      <c r="X97" s="51"/>
      <c r="Y97" s="51">
        <f t="shared" si="22"/>
        <v>0</v>
      </c>
      <c r="Z97" s="55">
        <f t="shared" si="23"/>
        <v>-312446</v>
      </c>
      <c r="AB97" s="51"/>
      <c r="AC97" s="51"/>
      <c r="AD97" s="51"/>
      <c r="AE97" s="52"/>
      <c r="AF97" s="53">
        <f t="shared" si="24"/>
        <v>0</v>
      </c>
      <c r="AG97" s="54"/>
      <c r="AH97" s="51"/>
      <c r="AI97" s="51"/>
      <c r="AJ97" s="51"/>
      <c r="AK97" s="51">
        <f t="shared" si="25"/>
        <v>0</v>
      </c>
      <c r="AL97" s="55">
        <f t="shared" si="26"/>
        <v>-207142</v>
      </c>
      <c r="AN97" s="53">
        <f t="shared" si="27"/>
        <v>0</v>
      </c>
      <c r="AO97" s="51">
        <f t="shared" si="28"/>
        <v>0</v>
      </c>
      <c r="AP97" s="55">
        <f t="shared" si="29"/>
        <v>-399335</v>
      </c>
    </row>
    <row r="98" spans="1:42" ht="13.5" thickBot="1" x14ac:dyDescent="0.25">
      <c r="A98" s="10">
        <f t="shared" ca="1" si="30"/>
        <v>0</v>
      </c>
      <c r="B98" s="49">
        <f t="shared" ca="1" si="16"/>
        <v>44735</v>
      </c>
      <c r="C98" s="50" t="str">
        <f t="shared" ca="1" si="17"/>
        <v>יום ה</v>
      </c>
      <c r="D98" s="51"/>
      <c r="E98" s="51"/>
      <c r="F98" s="51"/>
      <c r="G98" s="52"/>
      <c r="H98" s="53">
        <f t="shared" si="18"/>
        <v>0</v>
      </c>
      <c r="I98" s="54"/>
      <c r="J98" s="51"/>
      <c r="K98" s="51"/>
      <c r="L98" s="51"/>
      <c r="M98" s="51">
        <f t="shared" si="19"/>
        <v>0</v>
      </c>
      <c r="N98" s="55">
        <f t="shared" si="20"/>
        <v>120253</v>
      </c>
      <c r="P98" s="51"/>
      <c r="Q98" s="51"/>
      <c r="R98" s="51"/>
      <c r="S98" s="52"/>
      <c r="T98" s="53">
        <f t="shared" si="21"/>
        <v>0</v>
      </c>
      <c r="U98" s="54"/>
      <c r="V98" s="51"/>
      <c r="W98" s="51"/>
      <c r="X98" s="51"/>
      <c r="Y98" s="51">
        <f t="shared" si="22"/>
        <v>0</v>
      </c>
      <c r="Z98" s="55">
        <f t="shared" si="23"/>
        <v>-312446</v>
      </c>
      <c r="AB98" s="51"/>
      <c r="AC98" s="51"/>
      <c r="AD98" s="51"/>
      <c r="AE98" s="52"/>
      <c r="AF98" s="53">
        <f t="shared" si="24"/>
        <v>0</v>
      </c>
      <c r="AG98" s="54"/>
      <c r="AH98" s="51"/>
      <c r="AI98" s="51"/>
      <c r="AJ98" s="51"/>
      <c r="AK98" s="51">
        <f t="shared" si="25"/>
        <v>0</v>
      </c>
      <c r="AL98" s="55">
        <f t="shared" si="26"/>
        <v>-207142</v>
      </c>
      <c r="AN98" s="53">
        <f t="shared" si="27"/>
        <v>0</v>
      </c>
      <c r="AO98" s="51">
        <f t="shared" si="28"/>
        <v>0</v>
      </c>
      <c r="AP98" s="55">
        <f t="shared" si="29"/>
        <v>-399335</v>
      </c>
    </row>
    <row r="99" spans="1:42" ht="13.5" customHeight="1" thickBot="1" x14ac:dyDescent="0.25">
      <c r="A99" s="10">
        <f t="shared" ca="1" si="30"/>
        <v>0</v>
      </c>
      <c r="B99" s="49">
        <f t="shared" ca="1" si="16"/>
        <v>44736</v>
      </c>
      <c r="C99" s="50" t="str">
        <f t="shared" ca="1" si="17"/>
        <v>יום ו</v>
      </c>
      <c r="D99" s="51"/>
      <c r="E99" s="51"/>
      <c r="F99" s="51"/>
      <c r="G99" s="52"/>
      <c r="H99" s="53">
        <f t="shared" si="18"/>
        <v>0</v>
      </c>
      <c r="I99" s="54"/>
      <c r="J99" s="51"/>
      <c r="K99" s="51"/>
      <c r="L99" s="51"/>
      <c r="M99" s="51">
        <f t="shared" si="19"/>
        <v>0</v>
      </c>
      <c r="N99" s="55">
        <f t="shared" si="20"/>
        <v>120253</v>
      </c>
      <c r="P99" s="51"/>
      <c r="Q99" s="51"/>
      <c r="R99" s="51"/>
      <c r="S99" s="52"/>
      <c r="T99" s="53">
        <f t="shared" si="21"/>
        <v>0</v>
      </c>
      <c r="U99" s="54"/>
      <c r="V99" s="51"/>
      <c r="W99" s="51"/>
      <c r="X99" s="51"/>
      <c r="Y99" s="51">
        <f t="shared" si="22"/>
        <v>0</v>
      </c>
      <c r="Z99" s="55">
        <f t="shared" si="23"/>
        <v>-312446</v>
      </c>
      <c r="AB99" s="51"/>
      <c r="AC99" s="51"/>
      <c r="AD99" s="51"/>
      <c r="AE99" s="52"/>
      <c r="AF99" s="53">
        <f t="shared" si="24"/>
        <v>0</v>
      </c>
      <c r="AG99" s="54"/>
      <c r="AH99" s="51"/>
      <c r="AI99" s="51"/>
      <c r="AJ99" s="51"/>
      <c r="AK99" s="51">
        <f t="shared" si="25"/>
        <v>0</v>
      </c>
      <c r="AL99" s="55">
        <f t="shared" si="26"/>
        <v>-207142</v>
      </c>
      <c r="AN99" s="53">
        <f t="shared" si="27"/>
        <v>0</v>
      </c>
      <c r="AO99" s="51">
        <f t="shared" si="28"/>
        <v>0</v>
      </c>
      <c r="AP99" s="55">
        <f t="shared" si="29"/>
        <v>-399335</v>
      </c>
    </row>
    <row r="100" spans="1:42" ht="13.5" customHeight="1" thickBot="1" x14ac:dyDescent="0.25">
      <c r="A100" s="10">
        <f t="shared" ca="1" si="30"/>
        <v>0</v>
      </c>
      <c r="B100" s="49">
        <f t="shared" ca="1" si="16"/>
        <v>44737</v>
      </c>
      <c r="C100" s="50" t="str">
        <f t="shared" ca="1" si="17"/>
        <v>שבת</v>
      </c>
      <c r="D100" s="51"/>
      <c r="E100" s="51"/>
      <c r="F100" s="51"/>
      <c r="G100" s="52"/>
      <c r="H100" s="53">
        <f t="shared" si="18"/>
        <v>0</v>
      </c>
      <c r="I100" s="54"/>
      <c r="J100" s="51"/>
      <c r="K100" s="51"/>
      <c r="L100" s="51"/>
      <c r="M100" s="51">
        <f t="shared" si="19"/>
        <v>0</v>
      </c>
      <c r="N100" s="55">
        <f t="shared" si="20"/>
        <v>120253</v>
      </c>
      <c r="P100" s="51"/>
      <c r="Q100" s="51"/>
      <c r="R100" s="51"/>
      <c r="S100" s="52"/>
      <c r="T100" s="53">
        <f t="shared" si="21"/>
        <v>0</v>
      </c>
      <c r="U100" s="54"/>
      <c r="V100" s="51"/>
      <c r="W100" s="51"/>
      <c r="X100" s="51"/>
      <c r="Y100" s="51">
        <f t="shared" si="22"/>
        <v>0</v>
      </c>
      <c r="Z100" s="55">
        <f t="shared" si="23"/>
        <v>-312446</v>
      </c>
      <c r="AB100" s="51"/>
      <c r="AC100" s="51"/>
      <c r="AD100" s="51"/>
      <c r="AE100" s="52"/>
      <c r="AF100" s="53">
        <f t="shared" si="24"/>
        <v>0</v>
      </c>
      <c r="AG100" s="54"/>
      <c r="AH100" s="51"/>
      <c r="AI100" s="51"/>
      <c r="AJ100" s="51"/>
      <c r="AK100" s="51">
        <f t="shared" si="25"/>
        <v>0</v>
      </c>
      <c r="AL100" s="55">
        <f t="shared" si="26"/>
        <v>-207142</v>
      </c>
      <c r="AN100" s="53">
        <f t="shared" si="27"/>
        <v>0</v>
      </c>
      <c r="AO100" s="51">
        <f t="shared" si="28"/>
        <v>0</v>
      </c>
      <c r="AP100" s="55">
        <f t="shared" si="29"/>
        <v>-399335</v>
      </c>
    </row>
    <row r="101" spans="1:42" ht="13.5" customHeight="1" thickBot="1" x14ac:dyDescent="0.25">
      <c r="A101" s="10">
        <f t="shared" ca="1" si="30"/>
        <v>0</v>
      </c>
      <c r="B101" s="49">
        <f t="shared" ca="1" si="16"/>
        <v>44738</v>
      </c>
      <c r="C101" s="50" t="str">
        <f t="shared" ca="1" si="17"/>
        <v>יום א</v>
      </c>
      <c r="D101" s="51"/>
      <c r="E101" s="51"/>
      <c r="F101" s="51"/>
      <c r="G101" s="52"/>
      <c r="H101" s="53">
        <f t="shared" si="18"/>
        <v>0</v>
      </c>
      <c r="I101" s="54"/>
      <c r="J101" s="51"/>
      <c r="K101" s="51"/>
      <c r="L101" s="51"/>
      <c r="M101" s="51">
        <f t="shared" si="19"/>
        <v>0</v>
      </c>
      <c r="N101" s="55">
        <f t="shared" si="20"/>
        <v>120253</v>
      </c>
      <c r="P101" s="51"/>
      <c r="Q101" s="51"/>
      <c r="R101" s="51"/>
      <c r="S101" s="52"/>
      <c r="T101" s="53">
        <f t="shared" si="21"/>
        <v>0</v>
      </c>
      <c r="U101" s="54"/>
      <c r="V101" s="51"/>
      <c r="W101" s="51"/>
      <c r="X101" s="51"/>
      <c r="Y101" s="51">
        <f t="shared" si="22"/>
        <v>0</v>
      </c>
      <c r="Z101" s="55">
        <f t="shared" si="23"/>
        <v>-312446</v>
      </c>
      <c r="AB101" s="51"/>
      <c r="AC101" s="51"/>
      <c r="AD101" s="51"/>
      <c r="AE101" s="52"/>
      <c r="AF101" s="53">
        <f t="shared" si="24"/>
        <v>0</v>
      </c>
      <c r="AG101" s="54"/>
      <c r="AH101" s="51"/>
      <c r="AI101" s="51"/>
      <c r="AJ101" s="51"/>
      <c r="AK101" s="51">
        <f t="shared" si="25"/>
        <v>0</v>
      </c>
      <c r="AL101" s="55">
        <f t="shared" si="26"/>
        <v>-207142</v>
      </c>
      <c r="AN101" s="53">
        <f t="shared" si="27"/>
        <v>0</v>
      </c>
      <c r="AO101" s="51">
        <f t="shared" si="28"/>
        <v>0</v>
      </c>
      <c r="AP101" s="55">
        <f t="shared" si="29"/>
        <v>-399335</v>
      </c>
    </row>
    <row r="102" spans="1:42" ht="13.5" customHeight="1" thickBot="1" x14ac:dyDescent="0.25">
      <c r="A102" s="10">
        <f t="shared" ca="1" si="30"/>
        <v>0</v>
      </c>
      <c r="B102" s="49">
        <f t="shared" ca="1" si="16"/>
        <v>44739</v>
      </c>
      <c r="C102" s="50" t="str">
        <f t="shared" ca="1" si="17"/>
        <v>יום ב</v>
      </c>
      <c r="D102" s="51"/>
      <c r="E102" s="51"/>
      <c r="F102" s="51"/>
      <c r="G102" s="52"/>
      <c r="H102" s="53">
        <f t="shared" si="18"/>
        <v>0</v>
      </c>
      <c r="I102" s="54"/>
      <c r="J102" s="51"/>
      <c r="K102" s="51"/>
      <c r="L102" s="51"/>
      <c r="M102" s="51">
        <f t="shared" si="19"/>
        <v>0</v>
      </c>
      <c r="N102" s="55">
        <f t="shared" si="20"/>
        <v>120253</v>
      </c>
      <c r="P102" s="51"/>
      <c r="Q102" s="51"/>
      <c r="R102" s="51"/>
      <c r="S102" s="52"/>
      <c r="T102" s="53">
        <f t="shared" si="21"/>
        <v>0</v>
      </c>
      <c r="U102" s="54"/>
      <c r="V102" s="51"/>
      <c r="W102" s="51"/>
      <c r="X102" s="51"/>
      <c r="Y102" s="51">
        <f t="shared" si="22"/>
        <v>0</v>
      </c>
      <c r="Z102" s="55">
        <f t="shared" si="23"/>
        <v>-312446</v>
      </c>
      <c r="AB102" s="51"/>
      <c r="AC102" s="51"/>
      <c r="AD102" s="51"/>
      <c r="AE102" s="52"/>
      <c r="AF102" s="53">
        <f t="shared" si="24"/>
        <v>0</v>
      </c>
      <c r="AG102" s="54"/>
      <c r="AH102" s="51"/>
      <c r="AI102" s="51"/>
      <c r="AJ102" s="51"/>
      <c r="AK102" s="51">
        <f t="shared" si="25"/>
        <v>0</v>
      </c>
      <c r="AL102" s="55">
        <f t="shared" si="26"/>
        <v>-207142</v>
      </c>
      <c r="AN102" s="53">
        <f t="shared" si="27"/>
        <v>0</v>
      </c>
      <c r="AO102" s="51">
        <f t="shared" si="28"/>
        <v>0</v>
      </c>
      <c r="AP102" s="55">
        <f t="shared" si="29"/>
        <v>-399335</v>
      </c>
    </row>
    <row r="103" spans="1:42" ht="13.5" customHeight="1" thickBot="1" x14ac:dyDescent="0.25">
      <c r="A103" s="10">
        <f t="shared" ca="1" si="30"/>
        <v>0</v>
      </c>
      <c r="B103" s="49">
        <f t="shared" ca="1" si="16"/>
        <v>44740</v>
      </c>
      <c r="C103" s="50" t="str">
        <f t="shared" ca="1" si="17"/>
        <v>יום ג</v>
      </c>
      <c r="D103" s="51"/>
      <c r="E103" s="51"/>
      <c r="F103" s="51"/>
      <c r="G103" s="52"/>
      <c r="H103" s="53">
        <f t="shared" si="18"/>
        <v>0</v>
      </c>
      <c r="I103" s="54"/>
      <c r="J103" s="51"/>
      <c r="K103" s="51"/>
      <c r="L103" s="51"/>
      <c r="M103" s="51">
        <f t="shared" si="19"/>
        <v>0</v>
      </c>
      <c r="N103" s="55">
        <f t="shared" si="20"/>
        <v>120253</v>
      </c>
      <c r="P103" s="51"/>
      <c r="Q103" s="51"/>
      <c r="R103" s="51"/>
      <c r="S103" s="52"/>
      <c r="T103" s="53">
        <f t="shared" si="21"/>
        <v>0</v>
      </c>
      <c r="U103" s="54"/>
      <c r="V103" s="51"/>
      <c r="W103" s="51"/>
      <c r="X103" s="51"/>
      <c r="Y103" s="51">
        <f t="shared" si="22"/>
        <v>0</v>
      </c>
      <c r="Z103" s="55">
        <f t="shared" si="23"/>
        <v>-312446</v>
      </c>
      <c r="AB103" s="51"/>
      <c r="AC103" s="51"/>
      <c r="AD103" s="51"/>
      <c r="AE103" s="52"/>
      <c r="AF103" s="53">
        <f t="shared" si="24"/>
        <v>0</v>
      </c>
      <c r="AG103" s="54"/>
      <c r="AH103" s="51"/>
      <c r="AI103" s="51"/>
      <c r="AJ103" s="51"/>
      <c r="AK103" s="51">
        <f t="shared" si="25"/>
        <v>0</v>
      </c>
      <c r="AL103" s="55">
        <f t="shared" si="26"/>
        <v>-207142</v>
      </c>
      <c r="AN103" s="53">
        <f t="shared" si="27"/>
        <v>0</v>
      </c>
      <c r="AO103" s="51">
        <f t="shared" si="28"/>
        <v>0</v>
      </c>
      <c r="AP103" s="55">
        <f t="shared" si="29"/>
        <v>-399335</v>
      </c>
    </row>
    <row r="104" spans="1:42" ht="13.5" customHeight="1" thickBot="1" x14ac:dyDescent="0.25">
      <c r="A104" s="10">
        <f t="shared" ca="1" si="30"/>
        <v>0</v>
      </c>
      <c r="B104" s="49">
        <f t="shared" ca="1" si="16"/>
        <v>44741</v>
      </c>
      <c r="C104" s="50" t="str">
        <f t="shared" ca="1" si="17"/>
        <v>יום ד</v>
      </c>
      <c r="D104" s="51"/>
      <c r="E104" s="51"/>
      <c r="F104" s="51"/>
      <c r="G104" s="52"/>
      <c r="H104" s="53">
        <f t="shared" si="18"/>
        <v>0</v>
      </c>
      <c r="I104" s="54"/>
      <c r="J104" s="51"/>
      <c r="K104" s="51"/>
      <c r="L104" s="51"/>
      <c r="M104" s="51">
        <f t="shared" si="19"/>
        <v>0</v>
      </c>
      <c r="N104" s="55">
        <f t="shared" si="20"/>
        <v>120253</v>
      </c>
      <c r="P104" s="51"/>
      <c r="Q104" s="51"/>
      <c r="R104" s="51"/>
      <c r="S104" s="52"/>
      <c r="T104" s="53">
        <f t="shared" si="21"/>
        <v>0</v>
      </c>
      <c r="U104" s="54"/>
      <c r="V104" s="51"/>
      <c r="W104" s="51"/>
      <c r="X104" s="51"/>
      <c r="Y104" s="51">
        <f t="shared" si="22"/>
        <v>0</v>
      </c>
      <c r="Z104" s="55">
        <f t="shared" si="23"/>
        <v>-312446</v>
      </c>
      <c r="AB104" s="51"/>
      <c r="AC104" s="51"/>
      <c r="AD104" s="51"/>
      <c r="AE104" s="52"/>
      <c r="AF104" s="53">
        <f t="shared" si="24"/>
        <v>0</v>
      </c>
      <c r="AG104" s="54"/>
      <c r="AH104" s="51"/>
      <c r="AI104" s="51"/>
      <c r="AJ104" s="51"/>
      <c r="AK104" s="51">
        <f t="shared" si="25"/>
        <v>0</v>
      </c>
      <c r="AL104" s="55">
        <f t="shared" si="26"/>
        <v>-207142</v>
      </c>
      <c r="AN104" s="53">
        <f t="shared" si="27"/>
        <v>0</v>
      </c>
      <c r="AO104" s="51">
        <f t="shared" si="28"/>
        <v>0</v>
      </c>
      <c r="AP104" s="55">
        <f t="shared" si="29"/>
        <v>-399335</v>
      </c>
    </row>
    <row r="105" spans="1:42" ht="13.5" customHeight="1" thickBot="1" x14ac:dyDescent="0.25">
      <c r="A105" s="10">
        <f t="shared" ca="1" si="30"/>
        <v>0</v>
      </c>
      <c r="B105" s="49">
        <f t="shared" ca="1" si="16"/>
        <v>44742</v>
      </c>
      <c r="C105" s="50" t="str">
        <f t="shared" ca="1" si="17"/>
        <v>יום ה</v>
      </c>
      <c r="D105" s="51"/>
      <c r="E105" s="51"/>
      <c r="F105" s="51"/>
      <c r="G105" s="52"/>
      <c r="H105" s="53">
        <f t="shared" si="18"/>
        <v>0</v>
      </c>
      <c r="I105" s="54"/>
      <c r="J105" s="51"/>
      <c r="K105" s="51"/>
      <c r="L105" s="51"/>
      <c r="M105" s="51">
        <f t="shared" si="19"/>
        <v>0</v>
      </c>
      <c r="N105" s="55">
        <f t="shared" si="20"/>
        <v>120253</v>
      </c>
      <c r="P105" s="51"/>
      <c r="Q105" s="51"/>
      <c r="R105" s="51"/>
      <c r="S105" s="52"/>
      <c r="T105" s="53">
        <f t="shared" si="21"/>
        <v>0</v>
      </c>
      <c r="U105" s="54"/>
      <c r="V105" s="51"/>
      <c r="W105" s="51"/>
      <c r="X105" s="51"/>
      <c r="Y105" s="51">
        <f t="shared" si="22"/>
        <v>0</v>
      </c>
      <c r="Z105" s="55">
        <f t="shared" si="23"/>
        <v>-312446</v>
      </c>
      <c r="AB105" s="51"/>
      <c r="AC105" s="51"/>
      <c r="AD105" s="51"/>
      <c r="AE105" s="52"/>
      <c r="AF105" s="53">
        <f t="shared" si="24"/>
        <v>0</v>
      </c>
      <c r="AG105" s="54"/>
      <c r="AH105" s="51"/>
      <c r="AI105" s="51"/>
      <c r="AJ105" s="51"/>
      <c r="AK105" s="51">
        <f t="shared" si="25"/>
        <v>0</v>
      </c>
      <c r="AL105" s="55">
        <f t="shared" si="26"/>
        <v>-207142</v>
      </c>
      <c r="AN105" s="53">
        <f t="shared" si="27"/>
        <v>0</v>
      </c>
      <c r="AO105" s="51">
        <f t="shared" si="28"/>
        <v>0</v>
      </c>
      <c r="AP105" s="55">
        <f t="shared" si="29"/>
        <v>-399335</v>
      </c>
    </row>
    <row r="106" spans="1:42" ht="13.5" customHeight="1" thickBot="1" x14ac:dyDescent="0.25">
      <c r="A106" s="10">
        <f t="shared" ca="1" si="30"/>
        <v>0</v>
      </c>
      <c r="B106" s="49">
        <f t="shared" ca="1" si="16"/>
        <v>44743</v>
      </c>
      <c r="C106" s="50" t="str">
        <f t="shared" ca="1" si="17"/>
        <v>יום ו</v>
      </c>
      <c r="D106" s="51"/>
      <c r="E106" s="51"/>
      <c r="F106" s="51"/>
      <c r="G106" s="52"/>
      <c r="H106" s="53">
        <f t="shared" si="18"/>
        <v>0</v>
      </c>
      <c r="I106" s="54"/>
      <c r="J106" s="51"/>
      <c r="K106" s="51"/>
      <c r="L106" s="51"/>
      <c r="M106" s="51">
        <f t="shared" si="19"/>
        <v>0</v>
      </c>
      <c r="N106" s="55">
        <f t="shared" si="20"/>
        <v>120253</v>
      </c>
      <c r="P106" s="51"/>
      <c r="Q106" s="51"/>
      <c r="R106" s="51"/>
      <c r="S106" s="52"/>
      <c r="T106" s="53">
        <f t="shared" si="21"/>
        <v>0</v>
      </c>
      <c r="U106" s="54"/>
      <c r="V106" s="51"/>
      <c r="W106" s="51"/>
      <c r="X106" s="51"/>
      <c r="Y106" s="51">
        <f t="shared" si="22"/>
        <v>0</v>
      </c>
      <c r="Z106" s="55">
        <f t="shared" si="23"/>
        <v>-312446</v>
      </c>
      <c r="AB106" s="51"/>
      <c r="AC106" s="51"/>
      <c r="AD106" s="51"/>
      <c r="AE106" s="52"/>
      <c r="AF106" s="53">
        <f t="shared" si="24"/>
        <v>0</v>
      </c>
      <c r="AG106" s="54"/>
      <c r="AH106" s="51"/>
      <c r="AI106" s="51"/>
      <c r="AJ106" s="51"/>
      <c r="AK106" s="51">
        <f t="shared" si="25"/>
        <v>0</v>
      </c>
      <c r="AL106" s="55">
        <f t="shared" si="26"/>
        <v>-207142</v>
      </c>
      <c r="AN106" s="53">
        <f t="shared" si="27"/>
        <v>0</v>
      </c>
      <c r="AO106" s="51">
        <f t="shared" si="28"/>
        <v>0</v>
      </c>
      <c r="AP106" s="55">
        <f t="shared" si="29"/>
        <v>-399335</v>
      </c>
    </row>
    <row r="107" spans="1:42" ht="13.5" customHeight="1" thickBot="1" x14ac:dyDescent="0.25">
      <c r="A107" s="10">
        <f t="shared" ca="1" si="30"/>
        <v>0</v>
      </c>
      <c r="B107" s="49">
        <f t="shared" ca="1" si="16"/>
        <v>44744</v>
      </c>
      <c r="C107" s="50" t="str">
        <f t="shared" ca="1" si="17"/>
        <v>שבת</v>
      </c>
      <c r="D107" s="51"/>
      <c r="E107" s="51"/>
      <c r="F107" s="51"/>
      <c r="G107" s="52"/>
      <c r="H107" s="53">
        <f t="shared" si="18"/>
        <v>0</v>
      </c>
      <c r="I107" s="54"/>
      <c r="J107" s="51"/>
      <c r="K107" s="51"/>
      <c r="L107" s="51"/>
      <c r="M107" s="51">
        <f t="shared" si="19"/>
        <v>0</v>
      </c>
      <c r="N107" s="55">
        <f t="shared" si="20"/>
        <v>120253</v>
      </c>
      <c r="P107" s="51"/>
      <c r="Q107" s="51"/>
      <c r="R107" s="51"/>
      <c r="S107" s="52"/>
      <c r="T107" s="53">
        <f t="shared" si="21"/>
        <v>0</v>
      </c>
      <c r="U107" s="54"/>
      <c r="V107" s="51"/>
      <c r="W107" s="51"/>
      <c r="X107" s="51"/>
      <c r="Y107" s="51">
        <f t="shared" si="22"/>
        <v>0</v>
      </c>
      <c r="Z107" s="55">
        <f t="shared" si="23"/>
        <v>-312446</v>
      </c>
      <c r="AB107" s="51"/>
      <c r="AC107" s="51"/>
      <c r="AD107" s="51"/>
      <c r="AE107" s="52"/>
      <c r="AF107" s="53">
        <f t="shared" si="24"/>
        <v>0</v>
      </c>
      <c r="AG107" s="54"/>
      <c r="AH107" s="51"/>
      <c r="AI107" s="51"/>
      <c r="AJ107" s="51"/>
      <c r="AK107" s="51">
        <f t="shared" si="25"/>
        <v>0</v>
      </c>
      <c r="AL107" s="55">
        <f t="shared" si="26"/>
        <v>-207142</v>
      </c>
      <c r="AN107" s="53">
        <f t="shared" si="27"/>
        <v>0</v>
      </c>
      <c r="AO107" s="51">
        <f t="shared" si="28"/>
        <v>0</v>
      </c>
      <c r="AP107" s="55">
        <f t="shared" si="29"/>
        <v>-399335</v>
      </c>
    </row>
    <row r="108" spans="1:42" ht="13.5" customHeight="1" thickBot="1" x14ac:dyDescent="0.25">
      <c r="A108" s="10">
        <f t="shared" ca="1" si="30"/>
        <v>0</v>
      </c>
      <c r="B108" s="49">
        <f t="shared" ca="1" si="16"/>
        <v>44745</v>
      </c>
      <c r="C108" s="50" t="str">
        <f t="shared" ca="1" si="17"/>
        <v>יום א</v>
      </c>
      <c r="D108" s="51"/>
      <c r="E108" s="51"/>
      <c r="F108" s="51"/>
      <c r="G108" s="52"/>
      <c r="H108" s="53">
        <f t="shared" si="18"/>
        <v>0</v>
      </c>
      <c r="I108" s="54"/>
      <c r="J108" s="51"/>
      <c r="K108" s="51"/>
      <c r="L108" s="51"/>
      <c r="M108" s="51">
        <f t="shared" si="19"/>
        <v>0</v>
      </c>
      <c r="N108" s="55">
        <f t="shared" si="20"/>
        <v>120253</v>
      </c>
      <c r="P108" s="51"/>
      <c r="Q108" s="51"/>
      <c r="R108" s="51"/>
      <c r="S108" s="52"/>
      <c r="T108" s="53">
        <f t="shared" si="21"/>
        <v>0</v>
      </c>
      <c r="U108" s="54"/>
      <c r="V108" s="51"/>
      <c r="W108" s="51"/>
      <c r="X108" s="51"/>
      <c r="Y108" s="51">
        <f t="shared" si="22"/>
        <v>0</v>
      </c>
      <c r="Z108" s="55">
        <f t="shared" si="23"/>
        <v>-312446</v>
      </c>
      <c r="AB108" s="51"/>
      <c r="AC108" s="51"/>
      <c r="AD108" s="51"/>
      <c r="AE108" s="52"/>
      <c r="AF108" s="53">
        <f t="shared" si="24"/>
        <v>0</v>
      </c>
      <c r="AG108" s="54"/>
      <c r="AH108" s="51"/>
      <c r="AI108" s="51"/>
      <c r="AJ108" s="51"/>
      <c r="AK108" s="51">
        <f t="shared" si="25"/>
        <v>0</v>
      </c>
      <c r="AL108" s="55">
        <f t="shared" si="26"/>
        <v>-207142</v>
      </c>
      <c r="AN108" s="53">
        <f t="shared" si="27"/>
        <v>0</v>
      </c>
      <c r="AO108" s="51">
        <f t="shared" si="28"/>
        <v>0</v>
      </c>
      <c r="AP108" s="55">
        <f t="shared" si="29"/>
        <v>-399335</v>
      </c>
    </row>
    <row r="109" spans="1:42" ht="13.5" customHeight="1" thickBot="1" x14ac:dyDescent="0.25">
      <c r="A109" s="10">
        <f t="shared" ca="1" si="30"/>
        <v>0</v>
      </c>
      <c r="B109" s="49">
        <f t="shared" ca="1" si="16"/>
        <v>44746</v>
      </c>
      <c r="C109" s="50" t="str">
        <f t="shared" ca="1" si="17"/>
        <v>יום ב</v>
      </c>
      <c r="D109" s="51"/>
      <c r="E109" s="51"/>
      <c r="F109" s="51"/>
      <c r="G109" s="52"/>
      <c r="H109" s="53">
        <f t="shared" si="18"/>
        <v>0</v>
      </c>
      <c r="I109" s="54"/>
      <c r="J109" s="51"/>
      <c r="K109" s="51"/>
      <c r="L109" s="51"/>
      <c r="M109" s="51">
        <f t="shared" si="19"/>
        <v>0</v>
      </c>
      <c r="N109" s="55">
        <f t="shared" si="20"/>
        <v>120253</v>
      </c>
      <c r="P109" s="51"/>
      <c r="Q109" s="51"/>
      <c r="R109" s="51"/>
      <c r="S109" s="52"/>
      <c r="T109" s="53">
        <f t="shared" si="21"/>
        <v>0</v>
      </c>
      <c r="U109" s="54"/>
      <c r="V109" s="51"/>
      <c r="W109" s="51"/>
      <c r="X109" s="51"/>
      <c r="Y109" s="51">
        <f t="shared" si="22"/>
        <v>0</v>
      </c>
      <c r="Z109" s="55">
        <f t="shared" si="23"/>
        <v>-312446</v>
      </c>
      <c r="AB109" s="51"/>
      <c r="AC109" s="51"/>
      <c r="AD109" s="51"/>
      <c r="AE109" s="52"/>
      <c r="AF109" s="53">
        <f t="shared" si="24"/>
        <v>0</v>
      </c>
      <c r="AG109" s="54"/>
      <c r="AH109" s="51"/>
      <c r="AI109" s="51"/>
      <c r="AJ109" s="51"/>
      <c r="AK109" s="51">
        <f t="shared" si="25"/>
        <v>0</v>
      </c>
      <c r="AL109" s="55">
        <f t="shared" si="26"/>
        <v>-207142</v>
      </c>
      <c r="AN109" s="53">
        <f t="shared" si="27"/>
        <v>0</v>
      </c>
      <c r="AO109" s="51">
        <f t="shared" si="28"/>
        <v>0</v>
      </c>
      <c r="AP109" s="55">
        <f t="shared" si="29"/>
        <v>-399335</v>
      </c>
    </row>
    <row r="110" spans="1:42" ht="13.5" customHeight="1" thickBot="1" x14ac:dyDescent="0.25">
      <c r="A110" s="10">
        <f t="shared" ca="1" si="30"/>
        <v>0</v>
      </c>
      <c r="B110" s="49">
        <f t="shared" ca="1" si="16"/>
        <v>44747</v>
      </c>
      <c r="C110" s="50" t="str">
        <f t="shared" ca="1" si="17"/>
        <v>יום ג</v>
      </c>
      <c r="D110" s="51"/>
      <c r="E110" s="51"/>
      <c r="F110" s="51"/>
      <c r="G110" s="52"/>
      <c r="H110" s="53">
        <f t="shared" si="18"/>
        <v>0</v>
      </c>
      <c r="I110" s="54"/>
      <c r="J110" s="51"/>
      <c r="K110" s="51"/>
      <c r="L110" s="51"/>
      <c r="M110" s="51">
        <f t="shared" si="19"/>
        <v>0</v>
      </c>
      <c r="N110" s="55">
        <f t="shared" si="20"/>
        <v>120253</v>
      </c>
      <c r="P110" s="51"/>
      <c r="Q110" s="51"/>
      <c r="R110" s="51"/>
      <c r="S110" s="52"/>
      <c r="T110" s="53">
        <f t="shared" si="21"/>
        <v>0</v>
      </c>
      <c r="U110" s="54"/>
      <c r="V110" s="51"/>
      <c r="W110" s="51"/>
      <c r="X110" s="51"/>
      <c r="Y110" s="51">
        <f t="shared" si="22"/>
        <v>0</v>
      </c>
      <c r="Z110" s="55">
        <f t="shared" si="23"/>
        <v>-312446</v>
      </c>
      <c r="AB110" s="51"/>
      <c r="AC110" s="51"/>
      <c r="AD110" s="51"/>
      <c r="AE110" s="52"/>
      <c r="AF110" s="53">
        <f t="shared" si="24"/>
        <v>0</v>
      </c>
      <c r="AG110" s="54"/>
      <c r="AH110" s="51"/>
      <c r="AI110" s="51"/>
      <c r="AJ110" s="51"/>
      <c r="AK110" s="51">
        <f t="shared" si="25"/>
        <v>0</v>
      </c>
      <c r="AL110" s="55">
        <f t="shared" si="26"/>
        <v>-207142</v>
      </c>
      <c r="AN110" s="53">
        <f t="shared" si="27"/>
        <v>0</v>
      </c>
      <c r="AO110" s="51">
        <f t="shared" si="28"/>
        <v>0</v>
      </c>
      <c r="AP110" s="55">
        <f t="shared" si="29"/>
        <v>-399335</v>
      </c>
    </row>
    <row r="111" spans="1:42" ht="13.5" customHeight="1" thickBot="1" x14ac:dyDescent="0.25">
      <c r="A111" s="10">
        <f t="shared" ca="1" si="30"/>
        <v>0</v>
      </c>
      <c r="B111" s="49">
        <f t="shared" ca="1" si="16"/>
        <v>44748</v>
      </c>
      <c r="C111" s="50" t="str">
        <f t="shared" ca="1" si="17"/>
        <v>יום ד</v>
      </c>
      <c r="D111" s="51"/>
      <c r="E111" s="51"/>
      <c r="F111" s="51"/>
      <c r="G111" s="52"/>
      <c r="H111" s="53">
        <f t="shared" si="18"/>
        <v>0</v>
      </c>
      <c r="I111" s="54"/>
      <c r="J111" s="51"/>
      <c r="K111" s="51"/>
      <c r="L111" s="51"/>
      <c r="M111" s="51">
        <f t="shared" si="19"/>
        <v>0</v>
      </c>
      <c r="N111" s="55">
        <f t="shared" si="20"/>
        <v>120253</v>
      </c>
      <c r="P111" s="51"/>
      <c r="Q111" s="51"/>
      <c r="R111" s="51"/>
      <c r="S111" s="52"/>
      <c r="T111" s="53">
        <f t="shared" si="21"/>
        <v>0</v>
      </c>
      <c r="U111" s="54"/>
      <c r="V111" s="51"/>
      <c r="W111" s="51"/>
      <c r="X111" s="51"/>
      <c r="Y111" s="51">
        <f t="shared" si="22"/>
        <v>0</v>
      </c>
      <c r="Z111" s="55">
        <f t="shared" si="23"/>
        <v>-312446</v>
      </c>
      <c r="AB111" s="51"/>
      <c r="AC111" s="51"/>
      <c r="AD111" s="51"/>
      <c r="AE111" s="52"/>
      <c r="AF111" s="53">
        <f t="shared" si="24"/>
        <v>0</v>
      </c>
      <c r="AG111" s="54"/>
      <c r="AH111" s="51"/>
      <c r="AI111" s="51"/>
      <c r="AJ111" s="51"/>
      <c r="AK111" s="51">
        <f t="shared" si="25"/>
        <v>0</v>
      </c>
      <c r="AL111" s="55">
        <f t="shared" si="26"/>
        <v>-207142</v>
      </c>
      <c r="AN111" s="53">
        <f t="shared" si="27"/>
        <v>0</v>
      </c>
      <c r="AO111" s="51">
        <f t="shared" si="28"/>
        <v>0</v>
      </c>
      <c r="AP111" s="55">
        <f t="shared" si="29"/>
        <v>-399335</v>
      </c>
    </row>
    <row r="112" spans="1:42" ht="13.5" customHeight="1" thickBot="1" x14ac:dyDescent="0.25">
      <c r="A112" s="10">
        <f t="shared" ca="1" si="30"/>
        <v>0</v>
      </c>
      <c r="B112" s="49">
        <f t="shared" ca="1" si="16"/>
        <v>44749</v>
      </c>
      <c r="C112" s="50" t="str">
        <f t="shared" ca="1" si="17"/>
        <v>יום ה</v>
      </c>
      <c r="D112" s="51"/>
      <c r="E112" s="51"/>
      <c r="F112" s="51"/>
      <c r="G112" s="52"/>
      <c r="H112" s="53">
        <f t="shared" si="18"/>
        <v>0</v>
      </c>
      <c r="I112" s="54"/>
      <c r="J112" s="51"/>
      <c r="K112" s="51"/>
      <c r="L112" s="51"/>
      <c r="M112" s="51">
        <f t="shared" si="19"/>
        <v>0</v>
      </c>
      <c r="N112" s="55">
        <f t="shared" si="20"/>
        <v>120253</v>
      </c>
      <c r="P112" s="51"/>
      <c r="Q112" s="51"/>
      <c r="R112" s="51"/>
      <c r="S112" s="52"/>
      <c r="T112" s="53">
        <f t="shared" si="21"/>
        <v>0</v>
      </c>
      <c r="U112" s="54"/>
      <c r="V112" s="51"/>
      <c r="W112" s="51"/>
      <c r="X112" s="51"/>
      <c r="Y112" s="51">
        <f t="shared" si="22"/>
        <v>0</v>
      </c>
      <c r="Z112" s="55">
        <f t="shared" si="23"/>
        <v>-312446</v>
      </c>
      <c r="AB112" s="51"/>
      <c r="AC112" s="51"/>
      <c r="AD112" s="51"/>
      <c r="AE112" s="52"/>
      <c r="AF112" s="53">
        <f t="shared" si="24"/>
        <v>0</v>
      </c>
      <c r="AG112" s="54"/>
      <c r="AH112" s="51"/>
      <c r="AI112" s="51"/>
      <c r="AJ112" s="51"/>
      <c r="AK112" s="51">
        <f t="shared" si="25"/>
        <v>0</v>
      </c>
      <c r="AL112" s="55">
        <f t="shared" si="26"/>
        <v>-207142</v>
      </c>
      <c r="AN112" s="53">
        <f t="shared" si="27"/>
        <v>0</v>
      </c>
      <c r="AO112" s="51">
        <f t="shared" si="28"/>
        <v>0</v>
      </c>
      <c r="AP112" s="55">
        <f t="shared" si="29"/>
        <v>-399335</v>
      </c>
    </row>
    <row r="113" spans="1:42" ht="13.5" customHeight="1" thickBot="1" x14ac:dyDescent="0.25">
      <c r="A113" s="10">
        <f t="shared" ca="1" si="30"/>
        <v>0</v>
      </c>
      <c r="B113" s="49">
        <f t="shared" ca="1" si="16"/>
        <v>44750</v>
      </c>
      <c r="C113" s="50" t="str">
        <f t="shared" ca="1" si="17"/>
        <v>יום ו</v>
      </c>
      <c r="D113" s="51"/>
      <c r="E113" s="51"/>
      <c r="F113" s="51"/>
      <c r="G113" s="52"/>
      <c r="H113" s="53">
        <f t="shared" si="18"/>
        <v>0</v>
      </c>
      <c r="I113" s="54"/>
      <c r="J113" s="51"/>
      <c r="K113" s="51"/>
      <c r="L113" s="51"/>
      <c r="M113" s="51">
        <f t="shared" si="19"/>
        <v>0</v>
      </c>
      <c r="N113" s="55">
        <f t="shared" si="20"/>
        <v>120253</v>
      </c>
      <c r="P113" s="51"/>
      <c r="Q113" s="51"/>
      <c r="R113" s="51"/>
      <c r="S113" s="52"/>
      <c r="T113" s="53">
        <f t="shared" si="21"/>
        <v>0</v>
      </c>
      <c r="U113" s="54"/>
      <c r="V113" s="51"/>
      <c r="W113" s="51"/>
      <c r="X113" s="51"/>
      <c r="Y113" s="51">
        <f t="shared" si="22"/>
        <v>0</v>
      </c>
      <c r="Z113" s="55">
        <f t="shared" si="23"/>
        <v>-312446</v>
      </c>
      <c r="AB113" s="51"/>
      <c r="AC113" s="51"/>
      <c r="AD113" s="51"/>
      <c r="AE113" s="52"/>
      <c r="AF113" s="53">
        <f t="shared" si="24"/>
        <v>0</v>
      </c>
      <c r="AG113" s="54"/>
      <c r="AH113" s="51"/>
      <c r="AI113" s="51"/>
      <c r="AJ113" s="51"/>
      <c r="AK113" s="51">
        <f t="shared" si="25"/>
        <v>0</v>
      </c>
      <c r="AL113" s="55">
        <f t="shared" si="26"/>
        <v>-207142</v>
      </c>
      <c r="AN113" s="53">
        <f t="shared" si="27"/>
        <v>0</v>
      </c>
      <c r="AO113" s="51">
        <f t="shared" si="28"/>
        <v>0</v>
      </c>
      <c r="AP113" s="55">
        <f t="shared" si="29"/>
        <v>-399335</v>
      </c>
    </row>
    <row r="114" spans="1:42" ht="13.5" customHeight="1" thickBot="1" x14ac:dyDescent="0.25">
      <c r="A114" s="10">
        <f t="shared" ca="1" si="30"/>
        <v>0</v>
      </c>
      <c r="B114" s="49">
        <f t="shared" ca="1" si="16"/>
        <v>44751</v>
      </c>
      <c r="C114" s="50" t="str">
        <f t="shared" ca="1" si="17"/>
        <v>שבת</v>
      </c>
      <c r="D114" s="51"/>
      <c r="E114" s="51"/>
      <c r="F114" s="51"/>
      <c r="G114" s="52"/>
      <c r="H114" s="53">
        <f t="shared" si="18"/>
        <v>0</v>
      </c>
      <c r="I114" s="54"/>
      <c r="J114" s="51"/>
      <c r="K114" s="51"/>
      <c r="L114" s="51"/>
      <c r="M114" s="51">
        <f t="shared" si="19"/>
        <v>0</v>
      </c>
      <c r="N114" s="55">
        <f t="shared" si="20"/>
        <v>120253</v>
      </c>
      <c r="P114" s="51"/>
      <c r="Q114" s="51"/>
      <c r="R114" s="51"/>
      <c r="S114" s="52"/>
      <c r="T114" s="53">
        <f t="shared" si="21"/>
        <v>0</v>
      </c>
      <c r="U114" s="54"/>
      <c r="V114" s="51"/>
      <c r="W114" s="51"/>
      <c r="X114" s="51"/>
      <c r="Y114" s="51">
        <f t="shared" si="22"/>
        <v>0</v>
      </c>
      <c r="Z114" s="55">
        <f t="shared" si="23"/>
        <v>-312446</v>
      </c>
      <c r="AB114" s="51"/>
      <c r="AC114" s="51"/>
      <c r="AD114" s="51"/>
      <c r="AE114" s="52"/>
      <c r="AF114" s="53">
        <f t="shared" si="24"/>
        <v>0</v>
      </c>
      <c r="AG114" s="54"/>
      <c r="AH114" s="51"/>
      <c r="AI114" s="51"/>
      <c r="AJ114" s="51"/>
      <c r="AK114" s="51">
        <f t="shared" si="25"/>
        <v>0</v>
      </c>
      <c r="AL114" s="55">
        <f t="shared" si="26"/>
        <v>-207142</v>
      </c>
      <c r="AN114" s="53">
        <f t="shared" si="27"/>
        <v>0</v>
      </c>
      <c r="AO114" s="51">
        <f t="shared" si="28"/>
        <v>0</v>
      </c>
      <c r="AP114" s="55">
        <f t="shared" si="29"/>
        <v>-399335</v>
      </c>
    </row>
    <row r="115" spans="1:42" ht="13.5" customHeight="1" thickBot="1" x14ac:dyDescent="0.25">
      <c r="A115" s="10">
        <f t="shared" ca="1" si="30"/>
        <v>0</v>
      </c>
      <c r="B115" s="49">
        <f t="shared" ca="1" si="16"/>
        <v>44752</v>
      </c>
      <c r="C115" s="50" t="str">
        <f t="shared" ca="1" si="17"/>
        <v>יום א</v>
      </c>
      <c r="D115" s="51"/>
      <c r="E115" s="51"/>
      <c r="F115" s="51"/>
      <c r="G115" s="52"/>
      <c r="H115" s="53">
        <f t="shared" si="18"/>
        <v>0</v>
      </c>
      <c r="I115" s="54"/>
      <c r="J115" s="51"/>
      <c r="K115" s="51"/>
      <c r="L115" s="51"/>
      <c r="M115" s="51">
        <f t="shared" si="19"/>
        <v>0</v>
      </c>
      <c r="N115" s="55">
        <f t="shared" si="20"/>
        <v>120253</v>
      </c>
      <c r="P115" s="51"/>
      <c r="Q115" s="51"/>
      <c r="R115" s="51"/>
      <c r="S115" s="52"/>
      <c r="T115" s="53">
        <f t="shared" si="21"/>
        <v>0</v>
      </c>
      <c r="U115" s="54"/>
      <c r="V115" s="51"/>
      <c r="W115" s="51"/>
      <c r="X115" s="51"/>
      <c r="Y115" s="51">
        <f t="shared" si="22"/>
        <v>0</v>
      </c>
      <c r="Z115" s="55">
        <f t="shared" si="23"/>
        <v>-312446</v>
      </c>
      <c r="AB115" s="51"/>
      <c r="AC115" s="51"/>
      <c r="AD115" s="51"/>
      <c r="AE115" s="52"/>
      <c r="AF115" s="53">
        <f t="shared" si="24"/>
        <v>0</v>
      </c>
      <c r="AG115" s="54"/>
      <c r="AH115" s="51"/>
      <c r="AI115" s="51"/>
      <c r="AJ115" s="51"/>
      <c r="AK115" s="51">
        <f t="shared" si="25"/>
        <v>0</v>
      </c>
      <c r="AL115" s="55">
        <f t="shared" si="26"/>
        <v>-207142</v>
      </c>
      <c r="AN115" s="53">
        <f t="shared" si="27"/>
        <v>0</v>
      </c>
      <c r="AO115" s="51">
        <f t="shared" si="28"/>
        <v>0</v>
      </c>
      <c r="AP115" s="55">
        <f t="shared" si="29"/>
        <v>-399335</v>
      </c>
    </row>
    <row r="116" spans="1:42" ht="13.5" customHeight="1" thickBot="1" x14ac:dyDescent="0.25">
      <c r="A116" s="10">
        <f t="shared" ca="1" si="30"/>
        <v>0</v>
      </c>
      <c r="B116" s="49">
        <f t="shared" ca="1" si="16"/>
        <v>44753</v>
      </c>
      <c r="C116" s="50" t="str">
        <f t="shared" ca="1" si="17"/>
        <v>יום ב</v>
      </c>
      <c r="D116" s="51"/>
      <c r="E116" s="51"/>
      <c r="F116" s="51"/>
      <c r="G116" s="52"/>
      <c r="H116" s="53">
        <f t="shared" si="18"/>
        <v>0</v>
      </c>
      <c r="I116" s="54"/>
      <c r="J116" s="51"/>
      <c r="K116" s="51"/>
      <c r="L116" s="51"/>
      <c r="M116" s="51">
        <f t="shared" si="19"/>
        <v>0</v>
      </c>
      <c r="N116" s="55">
        <f t="shared" si="20"/>
        <v>120253</v>
      </c>
      <c r="P116" s="51"/>
      <c r="Q116" s="51"/>
      <c r="R116" s="51"/>
      <c r="S116" s="52"/>
      <c r="T116" s="53">
        <f t="shared" si="21"/>
        <v>0</v>
      </c>
      <c r="U116" s="54"/>
      <c r="V116" s="51"/>
      <c r="W116" s="51"/>
      <c r="X116" s="51"/>
      <c r="Y116" s="51">
        <f t="shared" si="22"/>
        <v>0</v>
      </c>
      <c r="Z116" s="55">
        <f t="shared" si="23"/>
        <v>-312446</v>
      </c>
      <c r="AB116" s="51"/>
      <c r="AC116" s="51"/>
      <c r="AD116" s="51"/>
      <c r="AE116" s="52"/>
      <c r="AF116" s="53">
        <f t="shared" si="24"/>
        <v>0</v>
      </c>
      <c r="AG116" s="54"/>
      <c r="AH116" s="51"/>
      <c r="AI116" s="51"/>
      <c r="AJ116" s="51"/>
      <c r="AK116" s="51">
        <f t="shared" si="25"/>
        <v>0</v>
      </c>
      <c r="AL116" s="55">
        <f t="shared" si="26"/>
        <v>-207142</v>
      </c>
      <c r="AN116" s="53">
        <f t="shared" si="27"/>
        <v>0</v>
      </c>
      <c r="AO116" s="51">
        <f t="shared" si="28"/>
        <v>0</v>
      </c>
      <c r="AP116" s="55">
        <f t="shared" si="29"/>
        <v>-399335</v>
      </c>
    </row>
    <row r="117" spans="1:42" ht="13.5" customHeight="1" thickBot="1" x14ac:dyDescent="0.25">
      <c r="A117" s="10">
        <f t="shared" ca="1" si="30"/>
        <v>0</v>
      </c>
      <c r="B117" s="49">
        <f t="shared" ca="1" si="16"/>
        <v>44754</v>
      </c>
      <c r="C117" s="50" t="str">
        <f t="shared" ca="1" si="17"/>
        <v>יום ג</v>
      </c>
      <c r="D117" s="51"/>
      <c r="E117" s="51"/>
      <c r="F117" s="51"/>
      <c r="G117" s="52"/>
      <c r="H117" s="53">
        <f t="shared" si="18"/>
        <v>0</v>
      </c>
      <c r="I117" s="54"/>
      <c r="J117" s="51"/>
      <c r="K117" s="51"/>
      <c r="L117" s="51"/>
      <c r="M117" s="51">
        <f t="shared" si="19"/>
        <v>0</v>
      </c>
      <c r="N117" s="55">
        <f t="shared" si="20"/>
        <v>120253</v>
      </c>
      <c r="P117" s="51"/>
      <c r="Q117" s="51"/>
      <c r="R117" s="51"/>
      <c r="S117" s="52"/>
      <c r="T117" s="53">
        <f t="shared" si="21"/>
        <v>0</v>
      </c>
      <c r="U117" s="54"/>
      <c r="V117" s="51"/>
      <c r="W117" s="51"/>
      <c r="X117" s="51"/>
      <c r="Y117" s="51">
        <f t="shared" si="22"/>
        <v>0</v>
      </c>
      <c r="Z117" s="55">
        <f t="shared" si="23"/>
        <v>-312446</v>
      </c>
      <c r="AB117" s="51"/>
      <c r="AC117" s="51"/>
      <c r="AD117" s="51"/>
      <c r="AE117" s="52"/>
      <c r="AF117" s="53">
        <f t="shared" si="24"/>
        <v>0</v>
      </c>
      <c r="AG117" s="54"/>
      <c r="AH117" s="51"/>
      <c r="AI117" s="51"/>
      <c r="AJ117" s="51"/>
      <c r="AK117" s="51">
        <f t="shared" si="25"/>
        <v>0</v>
      </c>
      <c r="AL117" s="55">
        <f t="shared" si="26"/>
        <v>-207142</v>
      </c>
      <c r="AN117" s="53">
        <f t="shared" si="27"/>
        <v>0</v>
      </c>
      <c r="AO117" s="51">
        <f t="shared" si="28"/>
        <v>0</v>
      </c>
      <c r="AP117" s="55">
        <f t="shared" si="29"/>
        <v>-399335</v>
      </c>
    </row>
    <row r="118" spans="1:42" ht="13.5" customHeight="1" thickBot="1" x14ac:dyDescent="0.25">
      <c r="A118" s="10">
        <f t="shared" ref="A118:A126" ca="1" si="31">IF(DAY(B118)=22,1,0)</f>
        <v>0</v>
      </c>
      <c r="B118" s="49">
        <f t="shared" ca="1" si="16"/>
        <v>44755</v>
      </c>
      <c r="C118" s="50" t="str">
        <f t="shared" ca="1" si="17"/>
        <v>יום ד</v>
      </c>
      <c r="D118" s="51"/>
      <c r="E118" s="51"/>
      <c r="F118" s="51"/>
      <c r="G118" s="52"/>
      <c r="H118" s="53">
        <f t="shared" si="18"/>
        <v>0</v>
      </c>
      <c r="I118" s="54"/>
      <c r="J118" s="51"/>
      <c r="K118" s="51"/>
      <c r="L118" s="51"/>
      <c r="M118" s="51">
        <f t="shared" si="19"/>
        <v>0</v>
      </c>
      <c r="N118" s="55">
        <f t="shared" si="20"/>
        <v>120253</v>
      </c>
      <c r="P118" s="51"/>
      <c r="Q118" s="51"/>
      <c r="R118" s="51"/>
      <c r="S118" s="52"/>
      <c r="T118" s="53">
        <f t="shared" si="21"/>
        <v>0</v>
      </c>
      <c r="U118" s="54"/>
      <c r="V118" s="51"/>
      <c r="W118" s="51"/>
      <c r="X118" s="51"/>
      <c r="Y118" s="51">
        <f t="shared" si="22"/>
        <v>0</v>
      </c>
      <c r="Z118" s="55">
        <f t="shared" si="23"/>
        <v>-312446</v>
      </c>
      <c r="AB118" s="51"/>
      <c r="AC118" s="51"/>
      <c r="AD118" s="51"/>
      <c r="AE118" s="52"/>
      <c r="AF118" s="53">
        <f t="shared" si="24"/>
        <v>0</v>
      </c>
      <c r="AG118" s="54"/>
      <c r="AH118" s="51"/>
      <c r="AI118" s="51"/>
      <c r="AJ118" s="51"/>
      <c r="AK118" s="51">
        <f t="shared" si="25"/>
        <v>0</v>
      </c>
      <c r="AL118" s="55">
        <f t="shared" si="26"/>
        <v>-207142</v>
      </c>
      <c r="AN118" s="53">
        <f t="shared" si="27"/>
        <v>0</v>
      </c>
      <c r="AO118" s="51">
        <f t="shared" si="28"/>
        <v>0</v>
      </c>
      <c r="AP118" s="55">
        <f t="shared" si="29"/>
        <v>-399335</v>
      </c>
    </row>
    <row r="119" spans="1:42" ht="13.5" customHeight="1" thickBot="1" x14ac:dyDescent="0.25">
      <c r="A119" s="10">
        <f t="shared" ca="1" si="31"/>
        <v>0</v>
      </c>
      <c r="B119" s="49">
        <f t="shared" ca="1" si="16"/>
        <v>44756</v>
      </c>
      <c r="C119" s="50" t="str">
        <f t="shared" ca="1" si="17"/>
        <v>יום ה</v>
      </c>
      <c r="D119" s="51"/>
      <c r="E119" s="51"/>
      <c r="F119" s="51"/>
      <c r="G119" s="52"/>
      <c r="H119" s="53">
        <f t="shared" si="18"/>
        <v>0</v>
      </c>
      <c r="I119" s="54"/>
      <c r="J119" s="51"/>
      <c r="K119" s="51"/>
      <c r="L119" s="51"/>
      <c r="M119" s="51">
        <f t="shared" si="19"/>
        <v>0</v>
      </c>
      <c r="N119" s="55">
        <f t="shared" si="20"/>
        <v>120253</v>
      </c>
      <c r="P119" s="51"/>
      <c r="Q119" s="51"/>
      <c r="R119" s="51"/>
      <c r="S119" s="52"/>
      <c r="T119" s="53">
        <f t="shared" si="21"/>
        <v>0</v>
      </c>
      <c r="U119" s="54"/>
      <c r="V119" s="51"/>
      <c r="W119" s="51"/>
      <c r="X119" s="51"/>
      <c r="Y119" s="51">
        <f t="shared" si="22"/>
        <v>0</v>
      </c>
      <c r="Z119" s="55">
        <f t="shared" si="23"/>
        <v>-312446</v>
      </c>
      <c r="AB119" s="51"/>
      <c r="AC119" s="51"/>
      <c r="AD119" s="51"/>
      <c r="AE119" s="52"/>
      <c r="AF119" s="53">
        <f t="shared" si="24"/>
        <v>0</v>
      </c>
      <c r="AG119" s="54"/>
      <c r="AH119" s="51"/>
      <c r="AI119" s="51"/>
      <c r="AJ119" s="51"/>
      <c r="AK119" s="51">
        <f t="shared" si="25"/>
        <v>0</v>
      </c>
      <c r="AL119" s="55">
        <f t="shared" si="26"/>
        <v>-207142</v>
      </c>
      <c r="AN119" s="53">
        <f t="shared" si="27"/>
        <v>0</v>
      </c>
      <c r="AO119" s="51">
        <f t="shared" si="28"/>
        <v>0</v>
      </c>
      <c r="AP119" s="55">
        <f t="shared" si="29"/>
        <v>-399335</v>
      </c>
    </row>
    <row r="120" spans="1:42" ht="13.5" customHeight="1" thickBot="1" x14ac:dyDescent="0.25">
      <c r="A120" s="10">
        <f t="shared" ca="1" si="31"/>
        <v>0</v>
      </c>
      <c r="B120" s="49">
        <f t="shared" ca="1" si="16"/>
        <v>44757</v>
      </c>
      <c r="C120" s="50" t="str">
        <f t="shared" ca="1" si="17"/>
        <v>יום ו</v>
      </c>
      <c r="D120" s="51"/>
      <c r="E120" s="51"/>
      <c r="F120" s="51"/>
      <c r="G120" s="52"/>
      <c r="H120" s="53">
        <f t="shared" si="18"/>
        <v>0</v>
      </c>
      <c r="I120" s="54"/>
      <c r="J120" s="51"/>
      <c r="K120" s="51"/>
      <c r="L120" s="51"/>
      <c r="M120" s="51">
        <f t="shared" si="19"/>
        <v>0</v>
      </c>
      <c r="N120" s="55">
        <f t="shared" si="20"/>
        <v>120253</v>
      </c>
      <c r="P120" s="51"/>
      <c r="Q120" s="51"/>
      <c r="R120" s="51"/>
      <c r="S120" s="52"/>
      <c r="T120" s="53">
        <f t="shared" si="21"/>
        <v>0</v>
      </c>
      <c r="U120" s="54"/>
      <c r="V120" s="51"/>
      <c r="W120" s="51"/>
      <c r="X120" s="51"/>
      <c r="Y120" s="51">
        <f t="shared" si="22"/>
        <v>0</v>
      </c>
      <c r="Z120" s="55">
        <f t="shared" si="23"/>
        <v>-312446</v>
      </c>
      <c r="AB120" s="51"/>
      <c r="AC120" s="51"/>
      <c r="AD120" s="51"/>
      <c r="AE120" s="52"/>
      <c r="AF120" s="53">
        <f t="shared" si="24"/>
        <v>0</v>
      </c>
      <c r="AG120" s="54"/>
      <c r="AH120" s="51"/>
      <c r="AI120" s="51"/>
      <c r="AJ120" s="51"/>
      <c r="AK120" s="51">
        <f t="shared" si="25"/>
        <v>0</v>
      </c>
      <c r="AL120" s="55">
        <f t="shared" si="26"/>
        <v>-207142</v>
      </c>
      <c r="AN120" s="53">
        <f t="shared" si="27"/>
        <v>0</v>
      </c>
      <c r="AO120" s="51">
        <f t="shared" si="28"/>
        <v>0</v>
      </c>
      <c r="AP120" s="55">
        <f t="shared" si="29"/>
        <v>-399335</v>
      </c>
    </row>
    <row r="121" spans="1:42" ht="13.5" customHeight="1" thickBot="1" x14ac:dyDescent="0.25">
      <c r="A121" s="10">
        <f t="shared" ca="1" si="31"/>
        <v>0</v>
      </c>
      <c r="B121" s="49">
        <f t="shared" ca="1" si="16"/>
        <v>44758</v>
      </c>
      <c r="C121" s="50" t="str">
        <f t="shared" ca="1" si="17"/>
        <v>שבת</v>
      </c>
      <c r="D121" s="51"/>
      <c r="E121" s="51"/>
      <c r="F121" s="51"/>
      <c r="G121" s="52"/>
      <c r="H121" s="53">
        <f t="shared" si="18"/>
        <v>0</v>
      </c>
      <c r="I121" s="54"/>
      <c r="J121" s="51"/>
      <c r="K121" s="51"/>
      <c r="L121" s="51"/>
      <c r="M121" s="51">
        <f t="shared" si="19"/>
        <v>0</v>
      </c>
      <c r="N121" s="55">
        <f t="shared" si="20"/>
        <v>120253</v>
      </c>
      <c r="P121" s="51"/>
      <c r="Q121" s="51"/>
      <c r="R121" s="51"/>
      <c r="S121" s="52"/>
      <c r="T121" s="53">
        <f t="shared" si="21"/>
        <v>0</v>
      </c>
      <c r="U121" s="54"/>
      <c r="V121" s="51"/>
      <c r="W121" s="51"/>
      <c r="X121" s="51"/>
      <c r="Y121" s="51">
        <f t="shared" si="22"/>
        <v>0</v>
      </c>
      <c r="Z121" s="55">
        <f t="shared" si="23"/>
        <v>-312446</v>
      </c>
      <c r="AB121" s="51"/>
      <c r="AC121" s="51"/>
      <c r="AD121" s="51"/>
      <c r="AE121" s="52"/>
      <c r="AF121" s="53">
        <f t="shared" si="24"/>
        <v>0</v>
      </c>
      <c r="AG121" s="54"/>
      <c r="AH121" s="51"/>
      <c r="AI121" s="51"/>
      <c r="AJ121" s="51"/>
      <c r="AK121" s="51">
        <f t="shared" si="25"/>
        <v>0</v>
      </c>
      <c r="AL121" s="55">
        <f t="shared" si="26"/>
        <v>-207142</v>
      </c>
      <c r="AN121" s="53">
        <f t="shared" si="27"/>
        <v>0</v>
      </c>
      <c r="AO121" s="51">
        <f t="shared" si="28"/>
        <v>0</v>
      </c>
      <c r="AP121" s="55">
        <f t="shared" si="29"/>
        <v>-399335</v>
      </c>
    </row>
    <row r="122" spans="1:42" ht="13.5" customHeight="1" thickBot="1" x14ac:dyDescent="0.25">
      <c r="A122" s="10">
        <f t="shared" ca="1" si="31"/>
        <v>0</v>
      </c>
      <c r="B122" s="49">
        <f t="shared" ca="1" si="16"/>
        <v>44759</v>
      </c>
      <c r="C122" s="50" t="str">
        <f t="shared" ca="1" si="17"/>
        <v>יום א</v>
      </c>
      <c r="D122" s="51"/>
      <c r="E122" s="51"/>
      <c r="F122" s="51"/>
      <c r="G122" s="52"/>
      <c r="H122" s="53">
        <f t="shared" si="18"/>
        <v>0</v>
      </c>
      <c r="I122" s="54"/>
      <c r="J122" s="51"/>
      <c r="K122" s="51"/>
      <c r="L122" s="51"/>
      <c r="M122" s="51">
        <f t="shared" si="19"/>
        <v>0</v>
      </c>
      <c r="N122" s="55">
        <f t="shared" si="20"/>
        <v>120253</v>
      </c>
      <c r="P122" s="51"/>
      <c r="Q122" s="51"/>
      <c r="R122" s="51"/>
      <c r="S122" s="52"/>
      <c r="T122" s="53">
        <f t="shared" si="21"/>
        <v>0</v>
      </c>
      <c r="U122" s="54"/>
      <c r="V122" s="51"/>
      <c r="W122" s="51"/>
      <c r="X122" s="51"/>
      <c r="Y122" s="51">
        <f t="shared" si="22"/>
        <v>0</v>
      </c>
      <c r="Z122" s="55">
        <f t="shared" si="23"/>
        <v>-312446</v>
      </c>
      <c r="AB122" s="51"/>
      <c r="AC122" s="51"/>
      <c r="AD122" s="51"/>
      <c r="AE122" s="52"/>
      <c r="AF122" s="53">
        <f t="shared" si="24"/>
        <v>0</v>
      </c>
      <c r="AG122" s="54"/>
      <c r="AH122" s="51"/>
      <c r="AI122" s="51"/>
      <c r="AJ122" s="51"/>
      <c r="AK122" s="51">
        <f t="shared" si="25"/>
        <v>0</v>
      </c>
      <c r="AL122" s="55">
        <f t="shared" si="26"/>
        <v>-207142</v>
      </c>
      <c r="AN122" s="53">
        <f t="shared" si="27"/>
        <v>0</v>
      </c>
      <c r="AO122" s="51">
        <f t="shared" si="28"/>
        <v>0</v>
      </c>
      <c r="AP122" s="55">
        <f t="shared" si="29"/>
        <v>-399335</v>
      </c>
    </row>
    <row r="123" spans="1:42" ht="13.5" customHeight="1" thickBot="1" x14ac:dyDescent="0.25">
      <c r="A123" s="10">
        <f t="shared" ca="1" si="31"/>
        <v>0</v>
      </c>
      <c r="B123" s="49">
        <f t="shared" ca="1" si="16"/>
        <v>44760</v>
      </c>
      <c r="C123" s="50" t="str">
        <f t="shared" ca="1" si="17"/>
        <v>יום ב</v>
      </c>
      <c r="D123" s="51"/>
      <c r="E123" s="51"/>
      <c r="F123" s="51"/>
      <c r="G123" s="52"/>
      <c r="H123" s="53">
        <f t="shared" si="18"/>
        <v>0</v>
      </c>
      <c r="I123" s="54"/>
      <c r="J123" s="51"/>
      <c r="K123" s="51"/>
      <c r="L123" s="51"/>
      <c r="M123" s="51">
        <f t="shared" si="19"/>
        <v>0</v>
      </c>
      <c r="N123" s="55">
        <f t="shared" si="20"/>
        <v>120253</v>
      </c>
      <c r="P123" s="51"/>
      <c r="Q123" s="51"/>
      <c r="R123" s="51"/>
      <c r="S123" s="52"/>
      <c r="T123" s="53">
        <f t="shared" si="21"/>
        <v>0</v>
      </c>
      <c r="U123" s="54"/>
      <c r="V123" s="51"/>
      <c r="W123" s="51"/>
      <c r="X123" s="51"/>
      <c r="Y123" s="51">
        <f t="shared" si="22"/>
        <v>0</v>
      </c>
      <c r="Z123" s="55">
        <f t="shared" si="23"/>
        <v>-312446</v>
      </c>
      <c r="AB123" s="51"/>
      <c r="AC123" s="51"/>
      <c r="AD123" s="51"/>
      <c r="AE123" s="52"/>
      <c r="AF123" s="53">
        <f t="shared" si="24"/>
        <v>0</v>
      </c>
      <c r="AG123" s="54"/>
      <c r="AH123" s="51"/>
      <c r="AI123" s="51"/>
      <c r="AJ123" s="51"/>
      <c r="AK123" s="51">
        <f t="shared" si="25"/>
        <v>0</v>
      </c>
      <c r="AL123" s="55">
        <f t="shared" si="26"/>
        <v>-207142</v>
      </c>
      <c r="AN123" s="53">
        <f t="shared" si="27"/>
        <v>0</v>
      </c>
      <c r="AO123" s="51">
        <f t="shared" si="28"/>
        <v>0</v>
      </c>
      <c r="AP123" s="55">
        <f t="shared" si="29"/>
        <v>-399335</v>
      </c>
    </row>
    <row r="124" spans="1:42" ht="13.5" customHeight="1" thickBot="1" x14ac:dyDescent="0.25">
      <c r="A124" s="10">
        <f t="shared" ca="1" si="31"/>
        <v>0</v>
      </c>
      <c r="B124" s="49">
        <f t="shared" ca="1" si="16"/>
        <v>44761</v>
      </c>
      <c r="C124" s="50" t="str">
        <f t="shared" ca="1" si="17"/>
        <v>יום ג</v>
      </c>
      <c r="D124" s="51"/>
      <c r="E124" s="51"/>
      <c r="F124" s="51"/>
      <c r="G124" s="52"/>
      <c r="H124" s="53">
        <f t="shared" si="18"/>
        <v>0</v>
      </c>
      <c r="I124" s="54"/>
      <c r="J124" s="51"/>
      <c r="K124" s="51"/>
      <c r="L124" s="51"/>
      <c r="M124" s="51">
        <f t="shared" si="19"/>
        <v>0</v>
      </c>
      <c r="N124" s="55">
        <f t="shared" si="20"/>
        <v>120253</v>
      </c>
      <c r="P124" s="51"/>
      <c r="Q124" s="51"/>
      <c r="R124" s="51"/>
      <c r="S124" s="52"/>
      <c r="T124" s="53">
        <f t="shared" si="21"/>
        <v>0</v>
      </c>
      <c r="U124" s="54"/>
      <c r="V124" s="51"/>
      <c r="W124" s="51"/>
      <c r="X124" s="51"/>
      <c r="Y124" s="51">
        <f t="shared" si="22"/>
        <v>0</v>
      </c>
      <c r="Z124" s="55">
        <f t="shared" si="23"/>
        <v>-312446</v>
      </c>
      <c r="AB124" s="51"/>
      <c r="AC124" s="51"/>
      <c r="AD124" s="51"/>
      <c r="AE124" s="52"/>
      <c r="AF124" s="53">
        <f t="shared" si="24"/>
        <v>0</v>
      </c>
      <c r="AG124" s="54"/>
      <c r="AH124" s="51"/>
      <c r="AI124" s="51"/>
      <c r="AJ124" s="51"/>
      <c r="AK124" s="51">
        <f t="shared" si="25"/>
        <v>0</v>
      </c>
      <c r="AL124" s="55">
        <f t="shared" si="26"/>
        <v>-207142</v>
      </c>
      <c r="AN124" s="53">
        <f t="shared" si="27"/>
        <v>0</v>
      </c>
      <c r="AO124" s="51">
        <f t="shared" si="28"/>
        <v>0</v>
      </c>
      <c r="AP124" s="55">
        <f t="shared" si="29"/>
        <v>-399335</v>
      </c>
    </row>
    <row r="125" spans="1:42" ht="13.5" customHeight="1" thickBot="1" x14ac:dyDescent="0.25">
      <c r="A125" s="10">
        <f t="shared" ca="1" si="31"/>
        <v>0</v>
      </c>
      <c r="B125" s="49">
        <f t="shared" ca="1" si="16"/>
        <v>44762</v>
      </c>
      <c r="C125" s="50" t="str">
        <f t="shared" ca="1" si="17"/>
        <v>יום ד</v>
      </c>
      <c r="D125" s="51"/>
      <c r="E125" s="51"/>
      <c r="F125" s="51"/>
      <c r="G125" s="52"/>
      <c r="H125" s="53">
        <f t="shared" si="18"/>
        <v>0</v>
      </c>
      <c r="I125" s="54"/>
      <c r="J125" s="51"/>
      <c r="K125" s="51"/>
      <c r="L125" s="51"/>
      <c r="M125" s="51">
        <f t="shared" si="19"/>
        <v>0</v>
      </c>
      <c r="N125" s="55">
        <f t="shared" si="20"/>
        <v>120253</v>
      </c>
      <c r="P125" s="51"/>
      <c r="Q125" s="51"/>
      <c r="R125" s="51"/>
      <c r="S125" s="52"/>
      <c r="T125" s="53">
        <f t="shared" si="21"/>
        <v>0</v>
      </c>
      <c r="U125" s="54"/>
      <c r="V125" s="51"/>
      <c r="W125" s="51"/>
      <c r="X125" s="51"/>
      <c r="Y125" s="51">
        <f t="shared" si="22"/>
        <v>0</v>
      </c>
      <c r="Z125" s="55">
        <f t="shared" si="23"/>
        <v>-312446</v>
      </c>
      <c r="AB125" s="51"/>
      <c r="AC125" s="51"/>
      <c r="AD125" s="51"/>
      <c r="AE125" s="52"/>
      <c r="AF125" s="53">
        <f t="shared" si="24"/>
        <v>0</v>
      </c>
      <c r="AG125" s="54"/>
      <c r="AH125" s="51"/>
      <c r="AI125" s="51"/>
      <c r="AJ125" s="51"/>
      <c r="AK125" s="51">
        <f t="shared" si="25"/>
        <v>0</v>
      </c>
      <c r="AL125" s="55">
        <f t="shared" si="26"/>
        <v>-207142</v>
      </c>
      <c r="AN125" s="53">
        <f t="shared" si="27"/>
        <v>0</v>
      </c>
      <c r="AO125" s="51">
        <f t="shared" si="28"/>
        <v>0</v>
      </c>
      <c r="AP125" s="55">
        <f t="shared" si="29"/>
        <v>-399335</v>
      </c>
    </row>
    <row r="126" spans="1:42" ht="13.5" customHeight="1" thickBot="1" x14ac:dyDescent="0.25">
      <c r="A126" s="10">
        <f t="shared" ca="1" si="31"/>
        <v>0</v>
      </c>
      <c r="B126" s="49">
        <f t="shared" ca="1" si="16"/>
        <v>44763</v>
      </c>
      <c r="C126" s="50" t="str">
        <f t="shared" ca="1" si="17"/>
        <v>יום ה</v>
      </c>
      <c r="D126" s="51"/>
      <c r="E126" s="51"/>
      <c r="F126" s="51"/>
      <c r="G126" s="52"/>
      <c r="H126" s="53">
        <f t="shared" si="18"/>
        <v>0</v>
      </c>
      <c r="I126" s="54"/>
      <c r="J126" s="51"/>
      <c r="K126" s="51"/>
      <c r="L126" s="51"/>
      <c r="M126" s="51">
        <f t="shared" si="19"/>
        <v>0</v>
      </c>
      <c r="N126" s="55">
        <f t="shared" si="20"/>
        <v>120253</v>
      </c>
      <c r="P126" s="51"/>
      <c r="Q126" s="51"/>
      <c r="R126" s="51"/>
      <c r="S126" s="52"/>
      <c r="T126" s="53">
        <f t="shared" si="21"/>
        <v>0</v>
      </c>
      <c r="U126" s="54"/>
      <c r="V126" s="51"/>
      <c r="W126" s="51"/>
      <c r="X126" s="51"/>
      <c r="Y126" s="51">
        <f t="shared" si="22"/>
        <v>0</v>
      </c>
      <c r="Z126" s="55">
        <f t="shared" si="23"/>
        <v>-312446</v>
      </c>
      <c r="AB126" s="51"/>
      <c r="AC126" s="51"/>
      <c r="AD126" s="51"/>
      <c r="AE126" s="52"/>
      <c r="AF126" s="53">
        <f t="shared" si="24"/>
        <v>0</v>
      </c>
      <c r="AG126" s="54"/>
      <c r="AH126" s="51"/>
      <c r="AI126" s="51"/>
      <c r="AJ126" s="51"/>
      <c r="AK126" s="51">
        <f t="shared" si="25"/>
        <v>0</v>
      </c>
      <c r="AL126" s="55">
        <f t="shared" si="26"/>
        <v>-207142</v>
      </c>
      <c r="AN126" s="53">
        <f t="shared" si="27"/>
        <v>0</v>
      </c>
      <c r="AO126" s="51">
        <f t="shared" si="28"/>
        <v>0</v>
      </c>
      <c r="AP126" s="55">
        <f t="shared" si="29"/>
        <v>-399335</v>
      </c>
    </row>
  </sheetData>
  <mergeCells count="6">
    <mergeCell ref="AG4:AK4"/>
    <mergeCell ref="D4:H4"/>
    <mergeCell ref="I4:M4"/>
    <mergeCell ref="P4:T4"/>
    <mergeCell ref="U4:Y4"/>
    <mergeCell ref="AB4:AF4"/>
  </mergeCells>
  <phoneticPr fontId="2" type="noConversion"/>
  <conditionalFormatting sqref="B6:B126">
    <cfRule type="cellIs" dxfId="19" priority="6" operator="equal">
      <formula>"today()"</formula>
    </cfRule>
  </conditionalFormatting>
  <conditionalFormatting sqref="B6:B126">
    <cfRule type="timePeriod" dxfId="18" priority="4" timePeriod="today">
      <formula>FLOOR(B6,1)=TODAY()</formula>
    </cfRule>
  </conditionalFormatting>
  <conditionalFormatting sqref="N6:N126">
    <cfRule type="cellIs" dxfId="17" priority="9" operator="lessThan">
      <formula>$N$3</formula>
    </cfRule>
  </conditionalFormatting>
  <conditionalFormatting sqref="Z6:Z126">
    <cfRule type="cellIs" dxfId="16" priority="3" operator="lessThan">
      <formula>$Z$3</formula>
    </cfRule>
  </conditionalFormatting>
  <conditionalFormatting sqref="AL6:AL126">
    <cfRule type="cellIs" dxfId="15" priority="2" operator="lessThan">
      <formula>$AL$3</formula>
    </cfRule>
  </conditionalFormatting>
  <conditionalFormatting sqref="AP6:AP126">
    <cfRule type="cellIs" dxfId="14" priority="1" operator="lessThan">
      <formula>$AP$3</formula>
    </cfRule>
  </conditionalFormatting>
  <hyperlinks>
    <hyperlink ref="B1" r:id="rId1" display="לעזרה במילויי התזרים - התקשר: 03-5499099 אהד בלייר, מנהל כספים חיצוני לחברות ועסקים" xr:uid="{EA8530A7-3D9F-426D-8686-3F4CD0D4D9AF}"/>
  </hyperlink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Footer>&amp;Cנערך ע"י רואה חשבון אהד בלייר - יועץ פיננסי ומנהל כספים חיצוני לחברות ועסקים 03-5499099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4"/>
  <sheetViews>
    <sheetView rightToLeft="1" workbookViewId="0">
      <selection activeCell="I41" sqref="I41"/>
    </sheetView>
  </sheetViews>
  <sheetFormatPr defaultRowHeight="12.75" x14ac:dyDescent="0.2"/>
  <cols>
    <col min="1" max="1" width="9.140625" style="10"/>
    <col min="2" max="2" width="18.140625" style="10" customWidth="1"/>
    <col min="3" max="3" width="14.85546875" style="10" customWidth="1"/>
    <col min="4" max="4" width="6.5703125" style="10" customWidth="1"/>
    <col min="5" max="5" width="16.28515625" style="10" customWidth="1"/>
    <col min="6" max="6" width="2.28515625" style="10" customWidth="1"/>
    <col min="7" max="7" width="16.140625" style="10" customWidth="1"/>
    <col min="8" max="8" width="2.28515625" style="10" customWidth="1"/>
    <col min="9" max="9" width="16.140625" style="10" customWidth="1"/>
    <col min="10" max="10" width="2.85546875" style="10" customWidth="1"/>
    <col min="11" max="11" width="17.7109375" style="10" customWidth="1"/>
    <col min="12" max="12" width="3" style="10" customWidth="1"/>
    <col min="13" max="13" width="11.85546875" style="10" customWidth="1"/>
    <col min="14" max="16384" width="9.140625" style="10"/>
  </cols>
  <sheetData>
    <row r="2" spans="2:11" x14ac:dyDescent="0.2">
      <c r="B2" s="12"/>
      <c r="C2" s="121" t="s">
        <v>38</v>
      </c>
      <c r="D2" s="121"/>
      <c r="E2" s="121"/>
    </row>
    <row r="3" spans="2:11" x14ac:dyDescent="0.2">
      <c r="B3" s="12"/>
      <c r="C3" s="121"/>
      <c r="D3" s="121"/>
      <c r="E3" s="121"/>
    </row>
    <row r="4" spans="2:11" x14ac:dyDescent="0.2">
      <c r="B4" s="12"/>
      <c r="C4" s="121"/>
      <c r="D4" s="121"/>
      <c r="E4" s="121"/>
    </row>
    <row r="5" spans="2:11" x14ac:dyDescent="0.2">
      <c r="B5" s="12"/>
      <c r="C5" s="121"/>
      <c r="D5" s="121"/>
      <c r="E5" s="121"/>
    </row>
    <row r="6" spans="2:11" ht="13.5" thickBot="1" x14ac:dyDescent="0.25">
      <c r="D6" s="56"/>
    </row>
    <row r="7" spans="2:11" ht="15.75" x14ac:dyDescent="0.25">
      <c r="B7" s="57"/>
      <c r="C7" s="58" t="s">
        <v>20</v>
      </c>
      <c r="D7" s="59"/>
      <c r="E7" s="60" t="str">
        <f>+'תזרים '!H2</f>
        <v>חשבון בנק לאומי</v>
      </c>
      <c r="F7" s="61"/>
      <c r="G7" s="62" t="str">
        <f>+'תזרים '!T2</f>
        <v>חשבון בנק דיסקונט</v>
      </c>
      <c r="H7" s="61"/>
      <c r="I7" s="63" t="str">
        <f>+'תזרים '!AF2</f>
        <v>חשבון בנק מזרחי</v>
      </c>
      <c r="J7" s="64"/>
      <c r="K7" s="65" t="s">
        <v>28</v>
      </c>
    </row>
    <row r="8" spans="2:11" ht="15.75" x14ac:dyDescent="0.25">
      <c r="B8" s="66"/>
      <c r="C8" s="67">
        <f ca="1">TODAY()</f>
        <v>44656</v>
      </c>
      <c r="D8" s="68"/>
      <c r="E8" s="69">
        <f>+'תזרים '!H3</f>
        <v>10563255</v>
      </c>
      <c r="F8" s="70"/>
      <c r="G8" s="71">
        <f>+'תזרים '!T3</f>
        <v>589634</v>
      </c>
      <c r="H8" s="70"/>
      <c r="I8" s="72">
        <f>+'תזרים '!AF3</f>
        <v>65242</v>
      </c>
      <c r="J8" s="70"/>
      <c r="K8" s="73"/>
    </row>
    <row r="9" spans="2:11" x14ac:dyDescent="0.2">
      <c r="B9" s="66"/>
      <c r="C9" s="70"/>
      <c r="D9" s="68"/>
      <c r="E9" s="70"/>
      <c r="F9" s="70"/>
      <c r="G9" s="70"/>
      <c r="H9" s="70"/>
      <c r="I9" s="70"/>
      <c r="J9" s="70"/>
      <c r="K9" s="74"/>
    </row>
    <row r="10" spans="2:11" x14ac:dyDescent="0.2">
      <c r="B10" s="75" t="s">
        <v>39</v>
      </c>
      <c r="C10" s="76" t="s">
        <v>57</v>
      </c>
      <c r="D10" s="77"/>
      <c r="E10" s="78">
        <f ca="1">VLOOKUP($C$8-1,'תזרים '!$B:$N,13,FALSE)</f>
        <v>96351</v>
      </c>
      <c r="F10" s="79"/>
      <c r="G10" s="78">
        <f ca="1">VLOOKUP($C$8-1,'תזרים '!$B:$Z,25,FALSE)</f>
        <v>-405223</v>
      </c>
      <c r="H10" s="79"/>
      <c r="I10" s="78">
        <f ca="1">VLOOKUP($C$8-1,'תזרים '!$B:$AL,37,FALSE)</f>
        <v>-310000</v>
      </c>
      <c r="J10" s="79"/>
      <c r="K10" s="80"/>
    </row>
    <row r="11" spans="2:11" x14ac:dyDescent="0.2">
      <c r="B11" s="66"/>
      <c r="C11" s="81" t="s">
        <v>25</v>
      </c>
      <c r="D11" s="82"/>
      <c r="E11" s="83">
        <f ca="1">VLOOKUP($C$8,'תזרים '!$B:$N,7,FALSE)</f>
        <v>-83680</v>
      </c>
      <c r="F11" s="82"/>
      <c r="G11" s="83">
        <f ca="1">VLOOKUP($C$8,'תזרים '!$B:$Z,19,FALSE)</f>
        <v>-381480</v>
      </c>
      <c r="H11" s="82"/>
      <c r="I11" s="83">
        <f ca="1">VLOOKUP($C$8,'תזרים '!$B:$AL,31,FALSE)</f>
        <v>-362255</v>
      </c>
      <c r="J11" s="82"/>
      <c r="K11" s="84">
        <f ca="1">SUM(E11:J11)</f>
        <v>-827415</v>
      </c>
    </row>
    <row r="12" spans="2:11" x14ac:dyDescent="0.2">
      <c r="B12" s="66"/>
      <c r="C12" s="85" t="s">
        <v>24</v>
      </c>
      <c r="D12" s="86"/>
      <c r="E12" s="87">
        <f ca="1">VLOOKUP($C$8,'תזרים '!$B:$N,12,FALSE)</f>
        <v>58247</v>
      </c>
      <c r="F12" s="88"/>
      <c r="G12" s="87">
        <f ca="1">VLOOKUP($C$8,'תזרים '!$B:$Z,24,FALSE)</f>
        <v>35262</v>
      </c>
      <c r="H12" s="88"/>
      <c r="I12" s="87">
        <f ca="1">VLOOKUP($C$8,'תזרים '!$B:$AL,36,FALSE)</f>
        <v>495262</v>
      </c>
      <c r="J12" s="88"/>
      <c r="K12" s="89">
        <f ca="1">SUM(E12:J12)</f>
        <v>588771</v>
      </c>
    </row>
    <row r="13" spans="2:11" x14ac:dyDescent="0.2">
      <c r="B13" s="66"/>
      <c r="C13" s="90" t="s">
        <v>56</v>
      </c>
      <c r="D13" s="70"/>
      <c r="E13" s="91">
        <f ca="1">VLOOKUP($C$8,'תזרים '!$B:$N,13,FALSE)</f>
        <v>70918</v>
      </c>
      <c r="F13" s="70"/>
      <c r="G13" s="91">
        <f ca="1">VLOOKUP($C$8,'תזרים '!$B:$Z,25,FALSE)</f>
        <v>-751441</v>
      </c>
      <c r="H13" s="70"/>
      <c r="I13" s="91">
        <f ca="1">VLOOKUP($C$8,'תזרים '!$B:$AL,37,FALSE)</f>
        <v>-176993</v>
      </c>
      <c r="J13" s="70"/>
      <c r="K13" s="92">
        <f ca="1">SUM(E13:J13)</f>
        <v>-857516</v>
      </c>
    </row>
    <row r="14" spans="2:11" x14ac:dyDescent="0.2">
      <c r="B14" s="66"/>
      <c r="C14" s="68" t="s">
        <v>27</v>
      </c>
      <c r="D14" s="70"/>
      <c r="E14" s="91">
        <f ca="1">+E13-E10-E11-E12</f>
        <v>0</v>
      </c>
      <c r="F14" s="70"/>
      <c r="G14" s="91">
        <f ca="1">+G13-G10-G11-G12</f>
        <v>0</v>
      </c>
      <c r="H14" s="70"/>
      <c r="I14" s="91">
        <f ca="1">+I13-I10-I11-I12</f>
        <v>0</v>
      </c>
      <c r="J14" s="70"/>
      <c r="K14" s="117">
        <f ca="1">VLOOKUP(C8,'תזרים '!B:AP,41,FALSE)-K13</f>
        <v>0</v>
      </c>
    </row>
    <row r="15" spans="2:11" x14ac:dyDescent="0.2">
      <c r="B15" s="66"/>
      <c r="C15" s="70"/>
      <c r="D15" s="70"/>
      <c r="E15" s="70"/>
      <c r="F15" s="70"/>
      <c r="G15" s="70"/>
      <c r="H15" s="70"/>
      <c r="I15" s="70"/>
      <c r="J15" s="70"/>
      <c r="K15" s="74"/>
    </row>
    <row r="16" spans="2:11" x14ac:dyDescent="0.2">
      <c r="B16" s="66"/>
      <c r="C16" s="90" t="s">
        <v>1</v>
      </c>
      <c r="D16" s="70"/>
      <c r="E16" s="91">
        <f>+'תזרים '!N3</f>
        <v>-280000</v>
      </c>
      <c r="F16" s="91"/>
      <c r="G16" s="91">
        <f>+'תזרים '!Z3</f>
        <v>-400000</v>
      </c>
      <c r="H16" s="91"/>
      <c r="I16" s="91">
        <f>+'תזרים '!AL3</f>
        <v>-280000</v>
      </c>
      <c r="J16" s="91"/>
      <c r="K16" s="93">
        <f>SUM(E16:J16)</f>
        <v>-960000</v>
      </c>
    </row>
    <row r="17" spans="2:13" ht="13.5" thickBot="1" x14ac:dyDescent="0.25">
      <c r="B17" s="94"/>
      <c r="C17" s="95" t="s">
        <v>26</v>
      </c>
      <c r="D17" s="96"/>
      <c r="E17" s="97">
        <f ca="1">IF(E13&lt;E16,E13-E16,0)</f>
        <v>0</v>
      </c>
      <c r="F17" s="97"/>
      <c r="G17" s="97">
        <f ca="1">IF(G13&lt;G16,G13-G16,0)</f>
        <v>-351441</v>
      </c>
      <c r="H17" s="97"/>
      <c r="I17" s="97">
        <f ca="1">IF(I13&lt;I16,I13-I16,0)</f>
        <v>0</v>
      </c>
      <c r="J17" s="97"/>
      <c r="K17" s="98">
        <f ca="1">SUM(E17:J17)</f>
        <v>-351441</v>
      </c>
    </row>
    <row r="19" spans="2:13" ht="13.5" thickBot="1" x14ac:dyDescent="0.25">
      <c r="K19" s="70"/>
    </row>
    <row r="20" spans="2:13" ht="15.75" x14ac:dyDescent="0.25">
      <c r="B20" s="99" t="s">
        <v>45</v>
      </c>
      <c r="C20" s="100" t="s">
        <v>40</v>
      </c>
      <c r="D20" s="101"/>
      <c r="E20" s="102"/>
      <c r="F20" s="64"/>
      <c r="G20" s="103" t="s">
        <v>21</v>
      </c>
      <c r="H20" s="64"/>
      <c r="I20" s="104" t="s">
        <v>24</v>
      </c>
      <c r="J20" s="64"/>
      <c r="K20" s="105" t="s">
        <v>28</v>
      </c>
    </row>
    <row r="21" spans="2:13" x14ac:dyDescent="0.2">
      <c r="B21" s="66"/>
      <c r="C21" s="90" t="s">
        <v>20</v>
      </c>
      <c r="D21" s="90" t="str">
        <f ca="1">TEXT($C$8,"ddd")</f>
        <v>יום ג</v>
      </c>
      <c r="E21" s="106">
        <f ca="1">+C8</f>
        <v>44656</v>
      </c>
      <c r="F21" s="70"/>
      <c r="G21" s="83">
        <f ca="1">VLOOKUP($C$8,'תזרים '!$B:$N,7,FALSE)+VLOOKUP($C$8,'תזרים '!$B:$Z,19,FALSE)+VLOOKUP($C$8,'תזרים '!$B:$AL,31,FALSE)</f>
        <v>-827415</v>
      </c>
      <c r="H21" s="70"/>
      <c r="I21" s="87">
        <f ca="1">VLOOKUP($C$8,'תזרים '!$B:$N,12,FALSE)+VLOOKUP($C$8,'תזרים '!$B:$Z,24,FALSE)+VLOOKUP($C$8,'תזרים '!$B:$AL,36,FALSE)</f>
        <v>588771</v>
      </c>
      <c r="J21" s="70"/>
      <c r="K21" s="107">
        <f t="shared" ref="K21:K28" ca="1" si="0">SUM(G21:J21)</f>
        <v>-238644</v>
      </c>
      <c r="M21" s="108"/>
    </row>
    <row r="22" spans="2:13" x14ac:dyDescent="0.2">
      <c r="B22" s="66"/>
      <c r="C22" s="90" t="s">
        <v>22</v>
      </c>
      <c r="D22" s="90" t="str">
        <f ca="1">TEXT(($C$8+1),"ddd")</f>
        <v>יום ד</v>
      </c>
      <c r="E22" s="106">
        <f t="shared" ref="E22:E28" ca="1" si="1">+E21+1</f>
        <v>44657</v>
      </c>
      <c r="F22" s="70"/>
      <c r="G22" s="83">
        <f ca="1">VLOOKUP($C$8+1,'תזרים '!$B:$N,7,FALSE)+VLOOKUP($C$8+1,'תזרים '!$B:$Z,19,FALSE)+VLOOKUP($C$8+1,'תזרים '!$B:$AL,31,FALSE)</f>
        <v>-114316</v>
      </c>
      <c r="H22" s="70"/>
      <c r="I22" s="87">
        <f ca="1">VLOOKUP($C$8+1,'תזרים '!$B:$N,12,FALSE)+VLOOKUP($C$8+1,'תזרים '!$B:$Z,24,FALSE)+VLOOKUP($C$8+1,'תזרים '!$B:$AL,36,FALSE)</f>
        <v>364222</v>
      </c>
      <c r="J22" s="70"/>
      <c r="K22" s="107">
        <f t="shared" ca="1" si="0"/>
        <v>249906</v>
      </c>
      <c r="M22" s="108"/>
    </row>
    <row r="23" spans="2:13" x14ac:dyDescent="0.2">
      <c r="B23" s="66"/>
      <c r="C23" s="90" t="s">
        <v>23</v>
      </c>
      <c r="D23" s="90" t="str">
        <f ca="1">TEXT(($C$8+2),"ddd")</f>
        <v>יום ה</v>
      </c>
      <c r="E23" s="106">
        <f t="shared" ca="1" si="1"/>
        <v>44658</v>
      </c>
      <c r="F23" s="70"/>
      <c r="G23" s="83">
        <f ca="1">VLOOKUP($C$8+2,'תזרים '!$B:$N,7,FALSE)+VLOOKUP($C$8+2,'תזרים '!$B:$Z,19,FALSE)+VLOOKUP($C$8+2,'תזרים '!$B:$AL,31,FALSE)</f>
        <v>-773202</v>
      </c>
      <c r="H23" s="70"/>
      <c r="I23" s="87">
        <f ca="1">VLOOKUP($C$8+2,'תזרים '!$B:$N,12,FALSE)+VLOOKUP($C$8+2,'תזרים '!$B:$Z,24,FALSE)+VLOOKUP($C$8+2,'תזרים '!$B:$AL,36,FALSE)</f>
        <v>372856</v>
      </c>
      <c r="J23" s="70"/>
      <c r="K23" s="109">
        <f t="shared" ca="1" si="0"/>
        <v>-400346</v>
      </c>
      <c r="M23" s="108"/>
    </row>
    <row r="24" spans="2:13" x14ac:dyDescent="0.2">
      <c r="B24" s="66"/>
      <c r="C24" s="90" t="s">
        <v>36</v>
      </c>
      <c r="D24" s="90" t="str">
        <f ca="1">TEXT(($C$8+3),"ddd")</f>
        <v>יום ו</v>
      </c>
      <c r="E24" s="106">
        <f t="shared" ca="1" si="1"/>
        <v>44659</v>
      </c>
      <c r="F24" s="70"/>
      <c r="G24" s="83">
        <f ca="1">VLOOKUP($C$8+3,'תזרים '!$B:$N,7,FALSE)+VLOOKUP($C$8+3,'תזרים '!$B:$Z,19,FALSE)+VLOOKUP($C$8+3,'תזרים '!$B:$AL,31,FALSE)</f>
        <v>-40</v>
      </c>
      <c r="H24" s="70"/>
      <c r="I24" s="87">
        <f ca="1">VLOOKUP($C$8+3,'תזרים '!$B:$N,12,FALSE)+VLOOKUP($C$8+3,'תזרים '!$B:$Z,24,FALSE)+VLOOKUP($C$8+3,'תזרים '!$B:$AL,36,FALSE)</f>
        <v>100</v>
      </c>
      <c r="J24" s="70"/>
      <c r="K24" s="109">
        <f t="shared" ca="1" si="0"/>
        <v>60</v>
      </c>
      <c r="M24" s="108"/>
    </row>
    <row r="25" spans="2:13" x14ac:dyDescent="0.2">
      <c r="B25" s="66"/>
      <c r="C25" s="90" t="s">
        <v>41</v>
      </c>
      <c r="D25" s="90" t="str">
        <f ca="1">TEXT(($C$8+4),"ddd")</f>
        <v>שבת</v>
      </c>
      <c r="E25" s="106">
        <f t="shared" ca="1" si="1"/>
        <v>44660</v>
      </c>
      <c r="F25" s="70"/>
      <c r="G25" s="83">
        <f ca="1">VLOOKUP($C$8+4,'תזרים '!$B:$N,7,FALSE)+VLOOKUP($C$8+4,'תזרים '!$B:$Z,19,FALSE)+VLOOKUP($C$8+4,'תזרים '!$B:$AL,31,FALSE)</f>
        <v>-904</v>
      </c>
      <c r="H25" s="70"/>
      <c r="I25" s="87">
        <f ca="1">VLOOKUP($C$8+4,'תזרים '!$B:$N,12,FALSE)+VLOOKUP($C$8+4,'תזרים '!$B:$Z,24,FALSE)+VLOOKUP($C$8+4,'תזרים '!$B:$AL,36,FALSE)</f>
        <v>614727</v>
      </c>
      <c r="J25" s="70"/>
      <c r="K25" s="109">
        <f t="shared" ca="1" si="0"/>
        <v>613823</v>
      </c>
      <c r="M25" s="108"/>
    </row>
    <row r="26" spans="2:13" x14ac:dyDescent="0.2">
      <c r="B26" s="66"/>
      <c r="C26" s="90" t="s">
        <v>42</v>
      </c>
      <c r="D26" s="90" t="str">
        <f ca="1">TEXT(($C$8+5),"ddd")</f>
        <v>יום א</v>
      </c>
      <c r="E26" s="106">
        <f t="shared" ca="1" si="1"/>
        <v>44661</v>
      </c>
      <c r="F26" s="70"/>
      <c r="G26" s="83">
        <f ca="1">VLOOKUP($C$8+5,'תזרים '!$B:$N,7,FALSE)+VLOOKUP($C$8+5,'תזרים '!$B:$Z,19,FALSE)+VLOOKUP($C$8+5,'תזרים '!$B:$AL,31,FALSE)</f>
        <v>-155</v>
      </c>
      <c r="H26" s="70"/>
      <c r="I26" s="87">
        <f ca="1">VLOOKUP($C$8+5,'תזרים '!$B:$N,12,FALSE)+VLOOKUP($C$8+5,'תזרים '!$B:$Z,24,FALSE)+VLOOKUP($C$8+5,'תזרים '!$B:$AL,36,FALSE)</f>
        <v>1181</v>
      </c>
      <c r="J26" s="70"/>
      <c r="K26" s="109">
        <f t="shared" ca="1" si="0"/>
        <v>1026</v>
      </c>
      <c r="M26" s="108"/>
    </row>
    <row r="27" spans="2:13" x14ac:dyDescent="0.2">
      <c r="B27" s="66"/>
      <c r="C27" s="90" t="s">
        <v>43</v>
      </c>
      <c r="D27" s="90" t="str">
        <f ca="1">TEXT(($C$8+6),"ddd")</f>
        <v>יום ב</v>
      </c>
      <c r="E27" s="106">
        <f t="shared" ca="1" si="1"/>
        <v>44662</v>
      </c>
      <c r="F27" s="70"/>
      <c r="G27" s="83">
        <f ca="1">VLOOKUP($C$8+6,'תזרים '!$B:$N,7,FALSE)+VLOOKUP($C$8+6,'תזרים '!$B:$Z,19,FALSE)+VLOOKUP($C$8+6,'תזרים '!$B:$AL,31,FALSE)</f>
        <v>-249</v>
      </c>
      <c r="H27" s="70"/>
      <c r="I27" s="87">
        <f ca="1">VLOOKUP($C$8+6,'תזרים '!$B:$N,12,FALSE)+VLOOKUP($C$8+6,'תזרים '!$B:$Z,24,FALSE)+VLOOKUP($C$8+6,'תזרים '!$B:$AL,36,FALSE)</f>
        <v>1300</v>
      </c>
      <c r="J27" s="70"/>
      <c r="K27" s="109">
        <f t="shared" ca="1" si="0"/>
        <v>1051</v>
      </c>
      <c r="M27" s="108"/>
    </row>
    <row r="28" spans="2:13" ht="13.5" thickBot="1" x14ac:dyDescent="0.25">
      <c r="B28" s="94"/>
      <c r="C28" s="95" t="s">
        <v>44</v>
      </c>
      <c r="D28" s="95" t="str">
        <f ca="1">TEXT(($C$8+7),"ddd")</f>
        <v>יום ג</v>
      </c>
      <c r="E28" s="110">
        <f t="shared" ca="1" si="1"/>
        <v>44663</v>
      </c>
      <c r="F28" s="96"/>
      <c r="G28" s="111">
        <f ca="1">VLOOKUP($C$8+7,'תזרים '!$B:$N,7,FALSE)+VLOOKUP($C$8+7,'תזרים '!$B:$Z,19,FALSE)+VLOOKUP($C$8+7,'תזרים '!$B:$AL,31,FALSE)</f>
        <v>-100112</v>
      </c>
      <c r="H28" s="96"/>
      <c r="I28" s="112">
        <f ca="1">VLOOKUP($C$8+7,'תזרים '!$B:$N,12,FALSE)+VLOOKUP($C$8+7,'תזרים '!$B:$Z,24,FALSE)+VLOOKUP($C$8+7,'תזרים '!$B:$AL,36,FALSE)</f>
        <v>664</v>
      </c>
      <c r="J28" s="96"/>
      <c r="K28" s="113">
        <f t="shared" ca="1" si="0"/>
        <v>-99448</v>
      </c>
      <c r="M28" s="108"/>
    </row>
    <row r="30" spans="2:13" ht="13.5" thickBot="1" x14ac:dyDescent="0.25"/>
    <row r="31" spans="2:13" ht="15.75" x14ac:dyDescent="0.25">
      <c r="B31" s="99" t="s">
        <v>45</v>
      </c>
      <c r="C31" s="61" t="s">
        <v>46</v>
      </c>
      <c r="D31" s="64"/>
      <c r="E31" s="60" t="str">
        <f>+E7</f>
        <v>חשבון בנק לאומי</v>
      </c>
      <c r="F31" s="61"/>
      <c r="G31" s="62" t="str">
        <f>+G7</f>
        <v>חשבון בנק דיסקונט</v>
      </c>
      <c r="H31" s="61"/>
      <c r="I31" s="63" t="str">
        <f>+I7</f>
        <v>חשבון בנק מזרחי</v>
      </c>
      <c r="J31" s="64"/>
      <c r="K31" s="65" t="str">
        <f>+K7</f>
        <v>סה"כ</v>
      </c>
    </row>
    <row r="32" spans="2:13" ht="15.75" x14ac:dyDescent="0.25">
      <c r="B32" s="66"/>
      <c r="C32" s="70"/>
      <c r="D32" s="68"/>
      <c r="E32" s="69">
        <f>+E8</f>
        <v>10563255</v>
      </c>
      <c r="F32" s="70"/>
      <c r="G32" s="71">
        <f>+G8</f>
        <v>589634</v>
      </c>
      <c r="H32" s="70"/>
      <c r="I32" s="72">
        <f>+I8</f>
        <v>65242</v>
      </c>
      <c r="J32" s="70"/>
      <c r="K32" s="73"/>
    </row>
    <row r="33" spans="2:11" x14ac:dyDescent="0.2">
      <c r="B33" s="66"/>
      <c r="C33" s="90"/>
      <c r="D33" s="68"/>
      <c r="E33" s="70"/>
      <c r="F33" s="70"/>
      <c r="G33" s="70"/>
      <c r="H33" s="70"/>
      <c r="I33" s="70"/>
      <c r="J33" s="70"/>
      <c r="K33" s="74"/>
    </row>
    <row r="34" spans="2:11" x14ac:dyDescent="0.2">
      <c r="B34" s="66"/>
      <c r="C34" s="90" t="s">
        <v>20</v>
      </c>
      <c r="D34" s="114">
        <f ca="1">+C8</f>
        <v>44656</v>
      </c>
      <c r="E34" s="91">
        <f ca="1">VLOOKUP(D34,'תזרים '!$B:$N,13,FALSE)</f>
        <v>70918</v>
      </c>
      <c r="F34" s="70"/>
      <c r="G34" s="91">
        <f ca="1">VLOOKUP(D34,'תזרים '!$B:$Z,25,FALSE)</f>
        <v>-751441</v>
      </c>
      <c r="H34" s="70"/>
      <c r="I34" s="91">
        <f ca="1">VLOOKUP(D34,'תזרים '!$B:$AL,37,FALSE)</f>
        <v>-176993</v>
      </c>
      <c r="J34" s="70"/>
      <c r="K34" s="92">
        <f t="shared" ref="K34:K40" ca="1" si="2">SUM(E34:J34)</f>
        <v>-857516</v>
      </c>
    </row>
    <row r="35" spans="2:11" x14ac:dyDescent="0.2">
      <c r="B35" s="66"/>
      <c r="C35" s="90" t="s">
        <v>22</v>
      </c>
      <c r="D35" s="114">
        <f t="shared" ref="D35:D41" ca="1" si="3">+D34+1</f>
        <v>44657</v>
      </c>
      <c r="E35" s="91">
        <f ca="1">VLOOKUP(D35,'תזרים '!$B:$N,13,FALSE)</f>
        <v>150564</v>
      </c>
      <c r="F35" s="70"/>
      <c r="G35" s="91">
        <f ca="1">VLOOKUP(D35,'תזרים '!$B:$Z,25,FALSE)</f>
        <v>-658861</v>
      </c>
      <c r="H35" s="70"/>
      <c r="I35" s="91">
        <f ca="1">VLOOKUP(D35,'תזרים '!$B:$AL,37,FALSE)</f>
        <v>-99313</v>
      </c>
      <c r="J35" s="70"/>
      <c r="K35" s="92">
        <f t="shared" ca="1" si="2"/>
        <v>-607610</v>
      </c>
    </row>
    <row r="36" spans="2:11" x14ac:dyDescent="0.2">
      <c r="B36" s="66"/>
      <c r="C36" s="90" t="s">
        <v>23</v>
      </c>
      <c r="D36" s="114">
        <f t="shared" ca="1" si="3"/>
        <v>44658</v>
      </c>
      <c r="E36" s="91">
        <f ca="1">VLOOKUP(D36,'תזרים '!$B:$N,13,FALSE)</f>
        <v>108002</v>
      </c>
      <c r="F36" s="70"/>
      <c r="G36" s="91">
        <f ca="1">VLOOKUP(D36,'תזרים '!$B:$Z,25,FALSE)</f>
        <v>-463181</v>
      </c>
      <c r="H36" s="70"/>
      <c r="I36" s="91">
        <f ca="1">VLOOKUP(D36,'תזרים '!$B:$AL,37,FALSE)</f>
        <v>-652777</v>
      </c>
      <c r="J36" s="70"/>
      <c r="K36" s="92">
        <f t="shared" ca="1" si="2"/>
        <v>-1007956</v>
      </c>
    </row>
    <row r="37" spans="2:11" x14ac:dyDescent="0.2">
      <c r="B37" s="66"/>
      <c r="C37" s="90" t="s">
        <v>36</v>
      </c>
      <c r="D37" s="114">
        <f t="shared" ca="1" si="3"/>
        <v>44659</v>
      </c>
      <c r="E37" s="91">
        <f ca="1">VLOOKUP(D37,'תזרים '!$B:$N,13,FALSE)</f>
        <v>108062</v>
      </c>
      <c r="F37" s="70"/>
      <c r="G37" s="91">
        <f ca="1">VLOOKUP(D37,'תזרים '!$B:$Z,25,FALSE)</f>
        <v>-463181</v>
      </c>
      <c r="H37" s="70"/>
      <c r="I37" s="91">
        <f ca="1">VLOOKUP(D37,'תזרים '!$B:$AL,37,FALSE)</f>
        <v>-652777</v>
      </c>
      <c r="J37" s="70"/>
      <c r="K37" s="92">
        <f t="shared" ca="1" si="2"/>
        <v>-1007896</v>
      </c>
    </row>
    <row r="38" spans="2:11" x14ac:dyDescent="0.2">
      <c r="B38" s="66"/>
      <c r="C38" s="90" t="s">
        <v>41</v>
      </c>
      <c r="D38" s="114">
        <f t="shared" ca="1" si="3"/>
        <v>44660</v>
      </c>
      <c r="E38" s="91">
        <f ca="1">VLOOKUP(D38,'תזרים '!$B:$N,13,FALSE)</f>
        <v>108112</v>
      </c>
      <c r="F38" s="70"/>
      <c r="G38" s="91">
        <f ca="1">VLOOKUP(D38,'תזרים '!$B:$Z,25,FALSE)</f>
        <v>-313176</v>
      </c>
      <c r="H38" s="70"/>
      <c r="I38" s="91">
        <f ca="1">VLOOKUP(D38,'תזרים '!$B:$AL,37,FALSE)</f>
        <v>-189009</v>
      </c>
      <c r="J38" s="70"/>
      <c r="K38" s="92">
        <f t="shared" ca="1" si="2"/>
        <v>-394073</v>
      </c>
    </row>
    <row r="39" spans="2:11" x14ac:dyDescent="0.2">
      <c r="B39" s="66"/>
      <c r="C39" s="90" t="s">
        <v>42</v>
      </c>
      <c r="D39" s="114">
        <f t="shared" ca="1" si="3"/>
        <v>44661</v>
      </c>
      <c r="E39" s="91">
        <f ca="1">VLOOKUP(D39,'תזרים '!$B:$N,13,FALSE)</f>
        <v>108172</v>
      </c>
      <c r="F39" s="70"/>
      <c r="G39" s="91">
        <f ca="1">VLOOKUP(D39,'תזרים '!$B:$Z,25,FALSE)</f>
        <v>-313175</v>
      </c>
      <c r="H39" s="70"/>
      <c r="I39" s="91">
        <f ca="1">VLOOKUP(D39,'תזרים '!$B:$AL,37,FALSE)</f>
        <v>-188044</v>
      </c>
      <c r="J39" s="70"/>
      <c r="K39" s="92">
        <f t="shared" ca="1" si="2"/>
        <v>-393047</v>
      </c>
    </row>
    <row r="40" spans="2:11" x14ac:dyDescent="0.2">
      <c r="B40" s="66"/>
      <c r="C40" s="90" t="s">
        <v>43</v>
      </c>
      <c r="D40" s="114">
        <f t="shared" ca="1" si="3"/>
        <v>44662</v>
      </c>
      <c r="E40" s="91">
        <f ca="1">VLOOKUP(D40,'תזרים '!$B:$N,13,FALSE)</f>
        <v>108232</v>
      </c>
      <c r="F40" s="70"/>
      <c r="G40" s="91">
        <f ca="1">VLOOKUP(D40,'תזרים '!$B:$Z,25,FALSE)</f>
        <v>-312414</v>
      </c>
      <c r="H40" s="70"/>
      <c r="I40" s="91">
        <f ca="1">VLOOKUP(D40,'תזרים '!$B:$AL,37,FALSE)</f>
        <v>-187814</v>
      </c>
      <c r="J40" s="70"/>
      <c r="K40" s="92">
        <f t="shared" ca="1" si="2"/>
        <v>-391996</v>
      </c>
    </row>
    <row r="41" spans="2:11" ht="13.5" thickBot="1" x14ac:dyDescent="0.25">
      <c r="B41" s="94"/>
      <c r="C41" s="95" t="s">
        <v>44</v>
      </c>
      <c r="D41" s="115">
        <f t="shared" ca="1" si="3"/>
        <v>44663</v>
      </c>
      <c r="E41" s="97">
        <f ca="1">VLOOKUP(D41,'תזרים '!$B:$N,13,FALSE)</f>
        <v>108292</v>
      </c>
      <c r="F41" s="96"/>
      <c r="G41" s="97">
        <f ca="1">VLOOKUP(D41,'תזרים '!$B:$Z,25,FALSE)</f>
        <v>-312446</v>
      </c>
      <c r="H41" s="96"/>
      <c r="I41" s="97">
        <f ca="1">VLOOKUP(D41,'תזרים '!$B:$AL,37,FALSE)</f>
        <v>-287290</v>
      </c>
      <c r="J41" s="96"/>
      <c r="K41" s="116">
        <f t="shared" ref="K41" ca="1" si="4">SUM(E41:J41)</f>
        <v>-491444</v>
      </c>
    </row>
    <row r="43" spans="2:11" x14ac:dyDescent="0.2">
      <c r="B43" s="56"/>
    </row>
    <row r="44" spans="2:11" x14ac:dyDescent="0.2">
      <c r="B44" s="7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2:E5"/>
  </mergeCells>
  <conditionalFormatting sqref="E10">
    <cfRule type="cellIs" dxfId="13" priority="14" operator="lessThan">
      <formula>$E$16</formula>
    </cfRule>
  </conditionalFormatting>
  <conditionalFormatting sqref="G10">
    <cfRule type="cellIs" dxfId="12" priority="13" operator="lessThan">
      <formula>$G$16</formula>
    </cfRule>
  </conditionalFormatting>
  <conditionalFormatting sqref="E13">
    <cfRule type="cellIs" dxfId="11" priority="12" operator="lessThan">
      <formula>$E$16</formula>
    </cfRule>
  </conditionalFormatting>
  <conditionalFormatting sqref="G13">
    <cfRule type="cellIs" dxfId="10" priority="11" operator="lessThan">
      <formula>$G$16</formula>
    </cfRule>
  </conditionalFormatting>
  <conditionalFormatting sqref="E17">
    <cfRule type="cellIs" dxfId="9" priority="10" operator="lessThan">
      <formula>0</formula>
    </cfRule>
  </conditionalFormatting>
  <conditionalFormatting sqref="G17">
    <cfRule type="cellIs" dxfId="8" priority="9" operator="lessThan">
      <formula>0</formula>
    </cfRule>
  </conditionalFormatting>
  <conditionalFormatting sqref="K17">
    <cfRule type="cellIs" dxfId="7" priority="8" operator="lessThan">
      <formula>0</formula>
    </cfRule>
  </conditionalFormatting>
  <conditionalFormatting sqref="I10">
    <cfRule type="cellIs" dxfId="6" priority="7" operator="lessThan">
      <formula>$I$16</formula>
    </cfRule>
  </conditionalFormatting>
  <conditionalFormatting sqref="I13">
    <cfRule type="cellIs" dxfId="5" priority="6" operator="lessThan">
      <formula>$I$16</formula>
    </cfRule>
  </conditionalFormatting>
  <conditionalFormatting sqref="I17">
    <cfRule type="cellIs" dxfId="4" priority="5" operator="lessThan">
      <formula>0</formula>
    </cfRule>
  </conditionalFormatting>
  <conditionalFormatting sqref="E34:E41">
    <cfRule type="cellIs" dxfId="3" priority="4" operator="lessThan">
      <formula>$E$16</formula>
    </cfRule>
  </conditionalFormatting>
  <conditionalFormatting sqref="G34:G41">
    <cfRule type="cellIs" dxfId="2" priority="3" operator="lessThan">
      <formula>$G$16</formula>
    </cfRule>
  </conditionalFormatting>
  <conditionalFormatting sqref="I34:I41">
    <cfRule type="cellIs" dxfId="1" priority="2" operator="lessThan">
      <formula>$I$16</formula>
    </cfRule>
  </conditionalFormatting>
  <conditionalFormatting sqref="K34:K41">
    <cfRule type="cellIs" dxfId="0" priority="1" operator="lessThan">
      <formula>$K$16</formula>
    </cfRule>
  </conditionalFormatting>
  <hyperlinks>
    <hyperlink ref="B44" r:id="rId1" display="לעזרה במילויי התזרים - התקשר: 03-5499099 אהד בלייר, מנהל כספים חיצוני לחברות ועסקים" xr:uid="{F9133067-2F30-4E6A-956A-70D2C59BA376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8766-2E2C-495E-BC03-28A9025DFD6B}">
  <dimension ref="B2:H30"/>
  <sheetViews>
    <sheetView rightToLeft="1" tabSelected="1" workbookViewId="0">
      <selection activeCell="B24" sqref="B24"/>
    </sheetView>
  </sheetViews>
  <sheetFormatPr defaultRowHeight="12.75" x14ac:dyDescent="0.2"/>
  <sheetData>
    <row r="2" spans="2:8" x14ac:dyDescent="0.2">
      <c r="B2" s="1"/>
    </row>
    <row r="3" spans="2:8" x14ac:dyDescent="0.2">
      <c r="B3" s="1"/>
    </row>
    <row r="6" spans="2:8" ht="15" x14ac:dyDescent="0.25">
      <c r="B6" s="4" t="s">
        <v>48</v>
      </c>
    </row>
    <row r="7" spans="2:8" ht="15" x14ac:dyDescent="0.25">
      <c r="B7" s="4" t="s">
        <v>49</v>
      </c>
    </row>
    <row r="8" spans="2:8" ht="15.75" x14ac:dyDescent="0.25">
      <c r="H8" s="3"/>
    </row>
    <row r="9" spans="2:8" ht="13.5" customHeight="1" x14ac:dyDescent="0.2">
      <c r="B9" s="5" t="s">
        <v>29</v>
      </c>
    </row>
    <row r="10" spans="2:8" ht="13.5" customHeight="1" x14ac:dyDescent="0.2">
      <c r="B10" s="5">
        <v>1</v>
      </c>
      <c r="C10" t="s">
        <v>58</v>
      </c>
    </row>
    <row r="11" spans="2:8" x14ac:dyDescent="0.2">
      <c r="B11">
        <v>2</v>
      </c>
      <c r="C11" t="s">
        <v>50</v>
      </c>
    </row>
    <row r="12" spans="2:8" x14ac:dyDescent="0.2">
      <c r="C12" t="s">
        <v>51</v>
      </c>
    </row>
    <row r="13" spans="2:8" x14ac:dyDescent="0.2">
      <c r="B13">
        <v>3</v>
      </c>
      <c r="C13" t="s">
        <v>15</v>
      </c>
    </row>
    <row r="14" spans="2:8" x14ac:dyDescent="0.2">
      <c r="B14">
        <v>4</v>
      </c>
      <c r="C14" t="s">
        <v>16</v>
      </c>
    </row>
    <row r="15" spans="2:8" x14ac:dyDescent="0.2">
      <c r="C15" t="s">
        <v>17</v>
      </c>
    </row>
    <row r="16" spans="2:8" x14ac:dyDescent="0.2">
      <c r="B16">
        <v>5</v>
      </c>
      <c r="C16" t="s">
        <v>18</v>
      </c>
    </row>
    <row r="17" spans="2:3" x14ac:dyDescent="0.2">
      <c r="B17">
        <v>6</v>
      </c>
      <c r="C17" t="s">
        <v>19</v>
      </c>
    </row>
    <row r="18" spans="2:3" x14ac:dyDescent="0.2">
      <c r="B18" s="1" t="s">
        <v>47</v>
      </c>
      <c r="C18" s="2" t="s">
        <v>52</v>
      </c>
    </row>
    <row r="19" spans="2:3" x14ac:dyDescent="0.2">
      <c r="B19">
        <v>7</v>
      </c>
      <c r="C19" s="1" t="s">
        <v>30</v>
      </c>
    </row>
    <row r="20" spans="2:3" x14ac:dyDescent="0.2">
      <c r="C20" s="1" t="s">
        <v>31</v>
      </c>
    </row>
    <row r="21" spans="2:3" x14ac:dyDescent="0.2">
      <c r="C21" s="1" t="s">
        <v>53</v>
      </c>
    </row>
    <row r="22" spans="2:3" x14ac:dyDescent="0.2">
      <c r="C22" s="1" t="s">
        <v>54</v>
      </c>
    </row>
    <row r="23" spans="2:3" x14ac:dyDescent="0.2">
      <c r="B23">
        <v>8</v>
      </c>
      <c r="C23" s="1" t="s">
        <v>32</v>
      </c>
    </row>
    <row r="24" spans="2:3" x14ac:dyDescent="0.2">
      <c r="B24" s="2" t="s">
        <v>33</v>
      </c>
      <c r="C24" s="2" t="s">
        <v>34</v>
      </c>
    </row>
    <row r="26" spans="2:3" ht="15.75" x14ac:dyDescent="0.25">
      <c r="C26" s="3"/>
    </row>
    <row r="30" spans="2:3" x14ac:dyDescent="0.2">
      <c r="B30" s="6" t="s">
        <v>55</v>
      </c>
    </row>
  </sheetData>
  <hyperlinks>
    <hyperlink ref="B30" r:id="rId1" display="לעזרה במילויי התזרים - התקשר: 03-5499099 אהד בלייר, מנהל כספים חיצוני לחברות ועסקים" xr:uid="{F495B9C7-7B1C-4B34-8DE2-BABB136747C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7342-51CB-485C-8696-82E90086D64F}">
  <dimension ref="A1"/>
  <sheetViews>
    <sheetView rightToLeft="1" workbookViewId="0">
      <selection activeCell="N11" sqref="N11:N2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תזרים </vt:lpstr>
      <vt:lpstr>דשבורד</vt:lpstr>
      <vt:lpstr>הוראות</vt:lpstr>
      <vt:lpstr>גיליון1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linat</dc:creator>
  <cp:keywords/>
  <dc:description/>
  <cp:lastModifiedBy>ohad</cp:lastModifiedBy>
  <cp:revision/>
  <cp:lastPrinted>2022-01-13T16:51:36Z</cp:lastPrinted>
  <dcterms:created xsi:type="dcterms:W3CDTF">2009-11-10T06:41:47Z</dcterms:created>
  <dcterms:modified xsi:type="dcterms:W3CDTF">2022-04-05T08:11:30Z</dcterms:modified>
  <cp:category/>
  <cp:contentStatus/>
</cp:coreProperties>
</file>